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sula-my.sharepoint.com/personal/smohiud2_calstatela_edu/Documents/Desktop/"/>
    </mc:Choice>
  </mc:AlternateContent>
  <xr:revisionPtr revIDLastSave="15" documentId="8_{A2545A29-2320-4F68-945D-066FE0BE7951}" xr6:coauthVersionLast="47" xr6:coauthVersionMax="47" xr10:uidLastSave="{C1192756-949E-4359-8C6E-F5B271B4233D}"/>
  <bookViews>
    <workbookView xWindow="-120" yWindow="-120" windowWidth="29040" windowHeight="15720" activeTab="3" xr2:uid="{52836541-DF54-4DB9-92BF-5E9F893E7093}"/>
  </bookViews>
  <sheets>
    <sheet name="Travel Expense Claim" sheetId="11" r:id="rId1"/>
    <sheet name="Expense Breakdown" sheetId="8" r:id="rId2"/>
    <sheet name="Versions" sheetId="10" state="hidden" r:id="rId3"/>
    <sheet name="Detailed Instructions" sheetId="9" r:id="rId4"/>
    <sheet name="Data" sheetId="5" state="hidden" r:id="rId5"/>
  </sheets>
  <externalReferences>
    <externalReference r:id="rId6"/>
  </externalReference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 name="_xlnm.Print_Area" localSheetId="1">'Expense Breakdown'!$B$1:$Y$29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11" l="1"/>
  <c r="P13" i="11"/>
  <c r="P15" i="11" s="1"/>
  <c r="Y13" i="8" l="1"/>
  <c r="F15" i="8" l="1"/>
  <c r="F16" i="8"/>
  <c r="F17" i="8"/>
  <c r="F18" i="8"/>
  <c r="G16" i="8" l="1"/>
  <c r="G17" i="8"/>
  <c r="Z17" i="8" s="1"/>
  <c r="G18" i="8"/>
  <c r="Z18" i="8" s="1"/>
  <c r="G19" i="8"/>
  <c r="L19" i="8" s="1"/>
  <c r="G20" i="8"/>
  <c r="L20" i="8" s="1"/>
  <c r="G21" i="8"/>
  <c r="L21" i="8" s="1"/>
  <c r="G22" i="8"/>
  <c r="L22" i="8" s="1"/>
  <c r="E6" i="8"/>
  <c r="Z19" i="8"/>
  <c r="E20" i="8"/>
  <c r="E21" i="8"/>
  <c r="E22" i="8"/>
  <c r="E23" i="8"/>
  <c r="E24" i="8"/>
  <c r="E25" i="8"/>
  <c r="E26" i="8"/>
  <c r="E27" i="8"/>
  <c r="E28" i="8"/>
  <c r="E29" i="8"/>
  <c r="E15" i="8"/>
  <c r="L18" i="8" l="1"/>
  <c r="L17" i="8"/>
  <c r="L16" i="8"/>
  <c r="Z16" i="8"/>
  <c r="Z15" i="8"/>
  <c r="Z20" i="8"/>
  <c r="Z21" i="8"/>
  <c r="Z22" i="8"/>
  <c r="G23" i="8"/>
  <c r="F11" i="8" s="1"/>
  <c r="G24" i="8"/>
  <c r="G25" i="8"/>
  <c r="G26" i="8"/>
  <c r="G27" i="8"/>
  <c r="G28" i="8"/>
  <c r="G29" i="8"/>
  <c r="F19" i="8"/>
  <c r="F20" i="8"/>
  <c r="F21" i="8"/>
  <c r="U21" i="8" s="1"/>
  <c r="F22" i="8"/>
  <c r="F23" i="8"/>
  <c r="F24" i="8"/>
  <c r="F25" i="8"/>
  <c r="F26" i="8"/>
  <c r="F27" i="8"/>
  <c r="F28" i="8"/>
  <c r="F29" i="8"/>
  <c r="U29" i="8" l="1"/>
  <c r="Z24" i="8"/>
  <c r="L24" i="8"/>
  <c r="Z23" i="8"/>
  <c r="L23" i="8"/>
  <c r="Z29" i="8"/>
  <c r="L29" i="8"/>
  <c r="Z28" i="8"/>
  <c r="L28" i="8"/>
  <c r="Z27" i="8"/>
  <c r="L27" i="8"/>
  <c r="Z26" i="8"/>
  <c r="L26" i="8"/>
  <c r="Z25" i="8"/>
  <c r="L25" i="8"/>
  <c r="V23" i="8"/>
  <c r="U20" i="8"/>
  <c r="V27" i="8"/>
  <c r="T26" i="8"/>
  <c r="T25" i="8"/>
  <c r="U28" i="8"/>
  <c r="W26" i="8"/>
  <c r="T20" i="8"/>
  <c r="T29" i="8"/>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P13" i="8" l="1"/>
  <c r="S21" i="8"/>
  <c r="AA21" i="8" s="1"/>
  <c r="S22" i="8"/>
  <c r="AA22" i="8" s="1"/>
  <c r="S23" i="8"/>
  <c r="AA23" i="8" s="1"/>
  <c r="S24" i="8"/>
  <c r="AA24" i="8" s="1"/>
  <c r="Q13" i="8"/>
  <c r="O13" i="8"/>
  <c r="M13" i="8"/>
  <c r="N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X21" i="8"/>
  <c r="X28" i="8"/>
  <c r="X20" i="8"/>
  <c r="X26" i="8"/>
  <c r="X29" i="8"/>
  <c r="X24" i="8"/>
  <c r="X25" i="8"/>
  <c r="X22" i="8"/>
  <c r="X23" i="8"/>
  <c r="X27" i="8"/>
  <c r="T15" i="8" l="1"/>
  <c r="U15" i="8"/>
  <c r="V15" i="8"/>
  <c r="W15" i="8"/>
  <c r="X19" i="8"/>
  <c r="X18" i="8"/>
  <c r="X17" i="8"/>
  <c r="L15" i="8" l="1"/>
  <c r="X15" i="8" s="1"/>
  <c r="L13" i="8" l="1"/>
  <c r="X13" i="8" s="1"/>
  <c r="X10" i="8" s="1"/>
  <c r="X16" i="8" l="1"/>
</calcChain>
</file>

<file path=xl/sharedStrings.xml><?xml version="1.0" encoding="utf-8"?>
<sst xmlns="http://schemas.openxmlformats.org/spreadsheetml/2006/main" count="176" uniqueCount="148">
  <si>
    <t>Instructions for completing the Travel Claim Worksheet</t>
  </si>
  <si>
    <t>For conversion rates, refer to OANDA Currency Converter.</t>
  </si>
  <si>
    <t>Enter Name and ID.</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</si>
  <si>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</si>
  <si>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</si>
  <si>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</si>
  <si>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</si>
  <si>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</si>
  <si>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</si>
  <si>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</si>
  <si>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</si>
  <si>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</si>
  <si>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</si>
  <si>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Campus ID:</t>
  </si>
  <si>
    <t>Travel Purpose:</t>
  </si>
  <si>
    <t>Travel Start Date:</t>
  </si>
  <si>
    <t>Travel End Date:</t>
  </si>
  <si>
    <t>Amount Due
to Traveler</t>
  </si>
  <si>
    <t>TOTALS:</t>
  </si>
  <si>
    <t>Travel Details</t>
  </si>
  <si>
    <t>Provided Meals/
Meals outside of Trip</t>
  </si>
  <si>
    <t>Location</t>
  </si>
  <si>
    <t>Rate Type</t>
  </si>
  <si>
    <t>Notes (optional)</t>
  </si>
  <si>
    <t>D/I</t>
  </si>
  <si>
    <t>M&amp;IE Rates/Day
based on Rate Type</t>
  </si>
  <si>
    <r>
      <t xml:space="preserve">Travel Date
</t>
    </r>
    <r>
      <rPr>
        <b/>
        <sz val="9"/>
        <color rgb="FFFF0000"/>
        <rFont val="Roboto"/>
      </rPr>
      <t>required</t>
    </r>
  </si>
  <si>
    <t>Personal Day?
Yes = 1</t>
  </si>
  <si>
    <t># Provided Breakfasts</t>
  </si>
  <si>
    <t># Provided Lunches</t>
  </si>
  <si>
    <t># Provided Dinners</t>
  </si>
  <si>
    <t>M&amp;IE Total</t>
  </si>
  <si>
    <t>Airfare*</t>
  </si>
  <si>
    <t>Lodging*</t>
  </si>
  <si>
    <t>Miles*</t>
  </si>
  <si>
    <t>Ground Transport*</t>
  </si>
  <si>
    <t>Car Rental*</t>
  </si>
  <si>
    <t>Business Expense*</t>
  </si>
  <si>
    <t>Full Amt</t>
  </si>
  <si>
    <t>Breakfast</t>
  </si>
  <si>
    <t>Lunch</t>
  </si>
  <si>
    <t>Dinner</t>
  </si>
  <si>
    <t>Incidental Expenses</t>
  </si>
  <si>
    <t>Total</t>
  </si>
  <si>
    <t>Advance*</t>
  </si>
  <si>
    <t>GSA FY</t>
  </si>
  <si>
    <t>Rate Unique #</t>
  </si>
  <si>
    <t>Version</t>
  </si>
  <si>
    <t>Changes</t>
  </si>
  <si>
    <t>Date</t>
  </si>
  <si>
    <t>Original</t>
  </si>
  <si>
    <t>Merged cells X10:Y11, F11:P11</t>
  </si>
  <si>
    <t>Set all personal days and provided meals to be number value and not formula</t>
  </si>
  <si>
    <t>Adjusted mileage rate from .655 for 2023 to .67 for 2024</t>
  </si>
  <si>
    <t>Modified workbook to accommodate new per diem rates effective 10/1/24)</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</si>
  <si>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</si>
  <si>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</si>
  <si>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International Deductions</t>
  </si>
  <si>
    <t>Domestic Ranges</t>
  </si>
  <si>
    <t>Transportation</t>
  </si>
  <si>
    <t>Per Diem Rate</t>
  </si>
  <si>
    <t>M &amp;IE Rate</t>
  </si>
  <si>
    <t>Incidentals</t>
  </si>
  <si>
    <t>Column1</t>
  </si>
  <si>
    <t>Bfast</t>
  </si>
  <si>
    <t>Incidental</t>
  </si>
  <si>
    <t>First/Last Day Per Diem</t>
  </si>
  <si>
    <t>Year Effective</t>
  </si>
  <si>
    <t>Type</t>
  </si>
  <si>
    <t>Amount</t>
  </si>
  <si>
    <t>&gt;265</t>
  </si>
  <si>
    <t>202459</t>
  </si>
  <si>
    <t>2023/24</t>
  </si>
  <si>
    <t>Car Rental</t>
  </si>
  <si>
    <t>202464</t>
  </si>
  <si>
    <t>Ground/Service</t>
  </si>
  <si>
    <t>Full Day Per Diem</t>
  </si>
  <si>
    <t>202469</t>
  </si>
  <si>
    <t>Car Mileage</t>
  </si>
  <si>
    <t>Not Claiming Per Diem</t>
  </si>
  <si>
    <t>202474</t>
  </si>
  <si>
    <t>202479</t>
  </si>
  <si>
    <t>International</t>
  </si>
  <si>
    <t>202568</t>
  </si>
  <si>
    <t>2024/25</t>
  </si>
  <si>
    <t>202574</t>
  </si>
  <si>
    <t>202580</t>
  </si>
  <si>
    <t>202586</t>
  </si>
  <si>
    <t>202592</t>
  </si>
  <si>
    <t>*Look up your continental US per diem rates by going to the GSA website and entering the city &amp; state.</t>
  </si>
  <si>
    <t>**For Alaska/Hawaii/US territories, look up your per diem rates by going to the DoD website and searching under OCONUS.</t>
  </si>
  <si>
    <t>**For international rates, visit the US Department of State website.</t>
  </si>
  <si>
    <t>Location (only enter lodging destinations)</t>
  </si>
  <si>
    <t>Choose per diem rate from drop-down*</t>
  </si>
  <si>
    <t>Manually input rate here only if "International" was selected**</t>
  </si>
  <si>
    <t>Traveler Name:</t>
  </si>
  <si>
    <t>Travel Worksheet Video Demo</t>
  </si>
  <si>
    <t>Populate the location table with the domestic or international cities/states or country where you lodged for the night.</t>
  </si>
  <si>
    <t>Enter Travel Start and End Dates. (You will receive a prompt if the total number of days at top differs from the detail.)</t>
  </si>
  <si>
    <t>Enter the travel date.</t>
  </si>
  <si>
    <t>Enter the number of Miles you are claiming for your personal car (Rate =&gt; .21/mile).</t>
  </si>
  <si>
    <t>Insert amounts that have already been paid by the university in the Advance/Prepaid column and review the 'Total (minus deductions)' amount.</t>
  </si>
  <si>
    <t>Print page to PDF and attach to travel form for routing. Ensure additional back-up/supporting documentation is also provided (identified with asterisk*).</t>
  </si>
  <si>
    <t>Rev. 2/8/2024</t>
  </si>
  <si>
    <t>TRAVEL EXPENSE CLAIM</t>
  </si>
  <si>
    <t>In lieu of STD. 262</t>
  </si>
  <si>
    <t>Page ________ of _______Pages</t>
  </si>
  <si>
    <t>CLAIMANT'S NAME</t>
  </si>
  <si>
    <t xml:space="preserve">  DEPARTMENT</t>
  </si>
  <si>
    <t>POSITION</t>
  </si>
  <si>
    <t xml:space="preserve"> CIN/ID NUMBER</t>
  </si>
  <si>
    <t xml:space="preserve">  DIVISION OR BUREAU</t>
  </si>
  <si>
    <t>INDEX NUMBER</t>
  </si>
  <si>
    <t>CSU Los Angeles</t>
  </si>
  <si>
    <t>RESIDENCE ADDRESS*</t>
  </si>
  <si>
    <t xml:space="preserve">  HEADQUARTERS ADDRESS</t>
  </si>
  <si>
    <t xml:space="preserve">  TELEPHONE NUMBER</t>
  </si>
  <si>
    <t>5151 STATE UNIVERSITY DRIVE</t>
  </si>
  <si>
    <t>CITY</t>
  </si>
  <si>
    <t>STATE</t>
  </si>
  <si>
    <t>ZIP CODE</t>
  </si>
  <si>
    <t xml:space="preserve">  CITY</t>
  </si>
  <si>
    <t>LOS ANGELES</t>
  </si>
  <si>
    <t>CA</t>
  </si>
  <si>
    <r>
      <t>S</t>
    </r>
    <r>
      <rPr>
        <b/>
        <i/>
        <sz val="10"/>
        <rFont val="Palatino Linotype"/>
        <family val="1"/>
      </rPr>
      <t>ee attached worksheet for breakdown of expenses</t>
    </r>
  </si>
  <si>
    <t>Total Expenses</t>
  </si>
  <si>
    <t>Advances/Prepaid Expenses</t>
  </si>
  <si>
    <t>Balance Due/Owed</t>
  </si>
  <si>
    <r>
      <t xml:space="preserve">Maximum Reimbursement </t>
    </r>
    <r>
      <rPr>
        <sz val="10"/>
        <rFont val="Palatino Linotype"/>
        <family val="1"/>
      </rPr>
      <t>(if claim total limited by department)</t>
    </r>
  </si>
  <si>
    <t xml:space="preserve"> $</t>
  </si>
  <si>
    <t>PURPOSE OF TRIP, REMARKS AND DETAILS (Attach Receipts/vouchers when required)</t>
  </si>
  <si>
    <t>NORMAL WORK HOURS</t>
  </si>
  <si>
    <t>PRIVATE VEHICLE LICENSE NUMBER</t>
  </si>
  <si>
    <t xml:space="preserve">Advances:  </t>
  </si>
  <si>
    <t>MILEAGE RATE CLAIMED</t>
  </si>
  <si>
    <t>AGENCYACCOUNTING OFFICE</t>
  </si>
  <si>
    <t>USE ONLY</t>
  </si>
  <si>
    <t>Account Number(s):</t>
  </si>
  <si>
    <t>PAID BY REVOLVING FUND CHECK NUMBER</t>
  </si>
  <si>
    <t>I HEREBY CERTIFY That the above is a true statement of the travel expenses incurred by me in accordance with DPA rules in the service of the State</t>
  </si>
  <si>
    <t>of California.  If a privately owned vehicle was used, and if mileage rates exceed the minimum rate, I certify that the cost of operating the vehicle was equal</t>
  </si>
  <si>
    <t>to or greater than the rate claimed, and that I have met the requirements as presceibed by SAM Sections 0750, 0751, 0752, 0753 and 0754 pertaining to</t>
  </si>
  <si>
    <t>vehicle safety and seat belt usage.</t>
  </si>
  <si>
    <t>CLAIMANT'S SIGNATURE</t>
  </si>
  <si>
    <t xml:space="preserve">   DATE</t>
  </si>
  <si>
    <t>DOA APPROVER SIGNATURE (LEVEL 4 OR ABOVE)</t>
  </si>
  <si>
    <t xml:space="preserve">  DATE</t>
  </si>
  <si>
    <t>Travel Expense Breakdown Worksheet (for moving/relocation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</si>
</sst>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46"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9"/>
      <color rgb="FFFF0000"/>
      <name val="Roboto"/>
    </font>
    <font>
      <u/>
      <sz val="10"/>
      <color theme="10"/>
      <name val="Calibri"/>
      <family val="2"/>
      <scheme val="minor"/>
    </font>
    <font>
      <i/>
      <sz val="10"/>
      <color theme="1"/>
      <name val="Calibri"/>
      <family val="2"/>
      <scheme val="minor"/>
    </font>
    <font>
      <b/>
      <sz val="11"/>
      <color theme="0"/>
      <name val="Calibri"/>
      <family val="2"/>
      <scheme val="minor"/>
    </font>
    <font>
      <sz val="9"/>
      <color theme="1"/>
      <name val="Roboto"/>
    </font>
    <font>
      <sz val="10"/>
      <name val="Arial"/>
      <family val="2"/>
    </font>
    <font>
      <sz val="7"/>
      <name val="Palatino Linotype"/>
      <family val="1"/>
    </font>
    <font>
      <b/>
      <sz val="12"/>
      <name val="Palatino Linotype"/>
      <family val="1"/>
    </font>
    <font>
      <sz val="10"/>
      <name val="Palatino Linotype"/>
      <family val="1"/>
    </font>
    <font>
      <b/>
      <i/>
      <sz val="7"/>
      <name val="Palatino Linotype"/>
      <family val="1"/>
    </font>
    <font>
      <sz val="6"/>
      <name val="Palatino Linotype"/>
      <family val="1"/>
    </font>
    <font>
      <b/>
      <sz val="10"/>
      <name val="Palatino Linotype"/>
      <family val="1"/>
    </font>
    <font>
      <b/>
      <i/>
      <sz val="10"/>
      <name val="Palatino Linotype"/>
      <family val="1"/>
    </font>
    <font>
      <b/>
      <sz val="14"/>
      <name val="Palatino Linotype"/>
      <family val="1"/>
    </font>
    <font>
      <b/>
      <sz val="11"/>
      <name val="Palatino Linotype"/>
      <family val="1"/>
    </font>
    <font>
      <b/>
      <sz val="6"/>
      <name val="Palatino Linotype"/>
      <family val="1"/>
    </font>
    <font>
      <b/>
      <sz val="8"/>
      <name val="Palatino Linotype"/>
      <family val="1"/>
    </font>
    <font>
      <sz val="5"/>
      <name val="Palatino Linotype"/>
      <family val="1"/>
    </font>
    <font>
      <sz val="8"/>
      <name val="Palatino Linotype"/>
      <family val="1"/>
    </font>
    <font>
      <i/>
      <sz val="10"/>
      <name val="Palatino Linotype"/>
      <family val="1"/>
    </font>
    <font>
      <b/>
      <i/>
      <sz val="12"/>
      <name val="Palatino Linotype"/>
      <family val="1"/>
    </font>
  </fonts>
  <fills count="12">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theme="2"/>
        <bgColor indexed="64"/>
      </patternFill>
    </fill>
    <fill>
      <patternFill patternType="solid">
        <fgColor indexed="22"/>
        <bgColor indexed="64"/>
      </patternFill>
    </fill>
    <fill>
      <patternFill patternType="lightGray"/>
    </fill>
  </fills>
  <borders count="4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thin">
        <color indexed="64"/>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6">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0" fillId="0" borderId="0"/>
  </cellStyleXfs>
  <cellXfs count="206">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4" fillId="5" borderId="13" xfId="0" applyFont="1" applyFill="1" applyBorder="1" applyProtection="1">
      <protection locked="0"/>
    </xf>
    <xf numFmtId="0" fontId="14" fillId="5" borderId="1" xfId="0" applyFont="1" applyFill="1" applyBorder="1" applyProtection="1">
      <protection locked="0"/>
    </xf>
    <xf numFmtId="0" fontId="14"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5" fillId="0" borderId="0" xfId="2" quotePrefix="1" applyFont="1"/>
    <xf numFmtId="0" fontId="5" fillId="0" borderId="0" xfId="0" applyFont="1" applyAlignment="1">
      <alignment horizontal="left" wrapText="1"/>
    </xf>
    <xf numFmtId="0" fontId="15" fillId="0" borderId="0" xfId="2" applyFont="1" applyAlignment="1">
      <alignment horizontal="left"/>
    </xf>
    <xf numFmtId="14" fontId="16" fillId="0" borderId="0" xfId="0" applyNumberFormat="1" applyFont="1" applyAlignment="1">
      <alignment horizontal="left"/>
    </xf>
    <xf numFmtId="8" fontId="17" fillId="6" borderId="14" xfId="0" applyNumberFormat="1" applyFont="1" applyFill="1" applyBorder="1" applyAlignment="1">
      <alignment horizontal="right" vertical="center" wrapText="1"/>
    </xf>
    <xf numFmtId="8" fontId="17"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18" fillId="4" borderId="16" xfId="0" applyFont="1" applyFill="1" applyBorder="1" applyAlignment="1">
      <alignment vertical="center" wrapText="1"/>
    </xf>
    <xf numFmtId="0" fontId="18" fillId="4" borderId="13" xfId="0" applyFont="1" applyFill="1" applyBorder="1" applyAlignment="1">
      <alignment vertical="center" wrapText="1"/>
    </xf>
    <xf numFmtId="0" fontId="18" fillId="4" borderId="13"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7" fillId="0" borderId="0" xfId="2"/>
    <xf numFmtId="0" fontId="19" fillId="0" borderId="0" xfId="0" applyFont="1" applyAlignment="1">
      <alignment wrapText="1"/>
    </xf>
    <xf numFmtId="0" fontId="7" fillId="0" borderId="0" xfId="2" applyAlignment="1">
      <alignment wrapText="1"/>
    </xf>
    <xf numFmtId="0" fontId="19"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3" fillId="0" borderId="0" xfId="0" applyFont="1" applyAlignment="1">
      <alignment vertical="top" wrapText="1"/>
    </xf>
    <xf numFmtId="0" fontId="21"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3"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4"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18"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0" fontId="27" fillId="0" borderId="0" xfId="0" applyFont="1" applyAlignment="1">
      <alignment vertical="top" wrapText="1"/>
    </xf>
    <xf numFmtId="0" fontId="0" fillId="0" borderId="0" xfId="0" applyAlignment="1">
      <alignment horizontal="center" vertical="center"/>
    </xf>
    <xf numFmtId="0" fontId="29" fillId="9" borderId="1" xfId="0" applyFont="1" applyFill="1" applyBorder="1" applyAlignment="1">
      <alignment vertical="top" wrapText="1"/>
    </xf>
    <xf numFmtId="0" fontId="29" fillId="9" borderId="1" xfId="0" applyFont="1" applyFill="1" applyBorder="1" applyAlignment="1">
      <alignment vertical="center" wrapText="1"/>
    </xf>
    <xf numFmtId="0" fontId="29" fillId="9" borderId="1" xfId="0" applyFont="1" applyFill="1" applyBorder="1" applyAlignment="1">
      <alignment wrapText="1"/>
    </xf>
    <xf numFmtId="0" fontId="28" fillId="6" borderId="0" xfId="0" applyFont="1" applyFill="1" applyAlignment="1">
      <alignment horizontal="center" vertical="center"/>
    </xf>
    <xf numFmtId="0" fontId="31" fillId="0" borderId="0" xfId="5" applyFont="1"/>
    <xf numFmtId="0" fontId="32" fillId="0" borderId="0" xfId="5" applyFont="1"/>
    <xf numFmtId="0" fontId="33" fillId="0" borderId="0" xfId="5" applyFont="1"/>
    <xf numFmtId="0" fontId="34" fillId="0" borderId="0" xfId="5" applyFont="1"/>
    <xf numFmtId="0" fontId="33" fillId="0" borderId="22" xfId="5" applyFont="1" applyBorder="1"/>
    <xf numFmtId="0" fontId="33" fillId="0" borderId="24" xfId="5" applyFont="1" applyBorder="1"/>
    <xf numFmtId="0" fontId="33" fillId="0" borderId="23" xfId="5" applyFont="1" applyBorder="1"/>
    <xf numFmtId="0" fontId="35" fillId="0" borderId="26" xfId="5" applyFont="1" applyBorder="1"/>
    <xf numFmtId="0" fontId="31" fillId="0" borderId="26" xfId="5" applyFont="1" applyBorder="1"/>
    <xf numFmtId="0" fontId="34" fillId="0" borderId="26" xfId="5" applyFont="1" applyBorder="1"/>
    <xf numFmtId="0" fontId="31" fillId="0" borderId="27" xfId="5" applyFont="1" applyBorder="1"/>
    <xf numFmtId="0" fontId="31" fillId="0" borderId="28" xfId="5" applyFont="1" applyBorder="1"/>
    <xf numFmtId="0" fontId="35" fillId="0" borderId="0" xfId="5" applyFont="1"/>
    <xf numFmtId="0" fontId="35" fillId="10" borderId="25" xfId="5" applyFont="1" applyFill="1" applyBorder="1"/>
    <xf numFmtId="0" fontId="35" fillId="10" borderId="0" xfId="5" applyFont="1" applyFill="1"/>
    <xf numFmtId="0" fontId="35" fillId="0" borderId="25" xfId="5" applyFont="1" applyBorder="1"/>
    <xf numFmtId="0" fontId="35" fillId="0" borderId="2" xfId="5" applyFont="1" applyBorder="1"/>
    <xf numFmtId="0" fontId="32" fillId="0" borderId="21" xfId="5" applyFont="1" applyBorder="1"/>
    <xf numFmtId="0" fontId="32" fillId="10" borderId="17" xfId="5" applyFont="1" applyFill="1" applyBorder="1"/>
    <xf numFmtId="0" fontId="32" fillId="10" borderId="21" xfId="5" applyFont="1" applyFill="1" applyBorder="1"/>
    <xf numFmtId="0" fontId="32" fillId="0" borderId="17" xfId="5" applyFont="1" applyBorder="1"/>
    <xf numFmtId="0" fontId="32" fillId="0" borderId="16" xfId="5" applyFont="1" applyBorder="1"/>
    <xf numFmtId="17" fontId="32" fillId="0" borderId="17" xfId="5" quotePrefix="1" applyNumberFormat="1" applyFont="1" applyBorder="1"/>
    <xf numFmtId="0" fontId="35" fillId="0" borderId="0" xfId="5" applyFont="1" applyAlignment="1">
      <alignment horizontal="centerContinuous"/>
    </xf>
    <xf numFmtId="0" fontId="32" fillId="0" borderId="0" xfId="5" quotePrefix="1" applyFont="1"/>
    <xf numFmtId="0" fontId="32" fillId="0" borderId="25" xfId="5" applyFont="1" applyBorder="1"/>
    <xf numFmtId="0" fontId="32" fillId="0" borderId="2" xfId="5" applyFont="1" applyBorder="1" applyAlignment="1">
      <alignment horizontal="center"/>
    </xf>
    <xf numFmtId="44" fontId="36" fillId="0" borderId="1" xfId="3" applyFont="1" applyBorder="1"/>
    <xf numFmtId="0" fontId="36" fillId="0" borderId="0" xfId="5" applyFont="1"/>
    <xf numFmtId="44" fontId="36" fillId="0" borderId="13" xfId="3" applyFont="1" applyBorder="1"/>
    <xf numFmtId="6" fontId="36" fillId="0" borderId="1" xfId="3" applyNumberFormat="1" applyFont="1" applyBorder="1"/>
    <xf numFmtId="0" fontId="35" fillId="0" borderId="0" xfId="5" quotePrefix="1" applyFont="1" applyAlignment="1">
      <alignment vertical="center"/>
    </xf>
    <xf numFmtId="0" fontId="35" fillId="0" borderId="0" xfId="5" applyFont="1" applyAlignment="1">
      <alignment vertical="center"/>
    </xf>
    <xf numFmtId="0" fontId="35" fillId="0" borderId="0" xfId="5" applyFont="1" applyAlignment="1">
      <alignment horizontal="center" vertical="center"/>
    </xf>
    <xf numFmtId="1" fontId="35" fillId="0" borderId="0" xfId="5" applyNumberFormat="1" applyFont="1" applyAlignment="1">
      <alignment horizontal="center" vertical="center"/>
    </xf>
    <xf numFmtId="0" fontId="35" fillId="0" borderId="30" xfId="5" quotePrefix="1" applyFont="1" applyBorder="1" applyAlignment="1">
      <alignment vertical="center"/>
    </xf>
    <xf numFmtId="0" fontId="35" fillId="0" borderId="2" xfId="5" applyFont="1" applyBorder="1" applyAlignment="1">
      <alignment vertical="center"/>
    </xf>
    <xf numFmtId="0" fontId="38" fillId="0" borderId="21" xfId="5" applyFont="1" applyBorder="1"/>
    <xf numFmtId="0" fontId="36" fillId="0" borderId="21" xfId="5" applyFont="1" applyBorder="1" applyAlignment="1">
      <alignment horizontal="center"/>
    </xf>
    <xf numFmtId="0" fontId="36" fillId="0" borderId="21" xfId="5" applyFont="1" applyBorder="1"/>
    <xf numFmtId="1" fontId="36" fillId="0" borderId="0" xfId="5" applyNumberFormat="1" applyFont="1" applyAlignment="1">
      <alignment horizontal="center"/>
    </xf>
    <xf numFmtId="0" fontId="33" fillId="0" borderId="31" xfId="5" applyFont="1" applyBorder="1"/>
    <xf numFmtId="0" fontId="33" fillId="0" borderId="21" xfId="5" applyFont="1" applyBorder="1"/>
    <xf numFmtId="0" fontId="33" fillId="0" borderId="16" xfId="5" applyFont="1" applyBorder="1"/>
    <xf numFmtId="0" fontId="39" fillId="0" borderId="0" xfId="5" applyFont="1"/>
    <xf numFmtId="0" fontId="39" fillId="0" borderId="0" xfId="5" applyFont="1" applyAlignment="1">
      <alignment vertical="top"/>
    </xf>
    <xf numFmtId="0" fontId="38" fillId="0" borderId="0" xfId="5" applyFont="1" applyAlignment="1">
      <alignment vertical="top"/>
    </xf>
    <xf numFmtId="0" fontId="40" fillId="0" borderId="0" xfId="5" applyFont="1" applyAlignment="1">
      <alignment horizontal="center" vertical="top"/>
    </xf>
    <xf numFmtId="0" fontId="40" fillId="0" borderId="0" xfId="5" applyFont="1" applyAlignment="1">
      <alignment vertical="top"/>
    </xf>
    <xf numFmtId="1" fontId="40" fillId="0" borderId="0" xfId="5" applyNumberFormat="1" applyFont="1" applyAlignment="1">
      <alignment horizontal="center"/>
    </xf>
    <xf numFmtId="0" fontId="35" fillId="0" borderId="0" xfId="5" applyFont="1" applyAlignment="1">
      <alignment vertical="top"/>
    </xf>
    <xf numFmtId="0" fontId="35" fillId="0" borderId="2" xfId="5" applyFont="1" applyBorder="1" applyAlignment="1">
      <alignment vertical="top"/>
    </xf>
    <xf numFmtId="0" fontId="39" fillId="0" borderId="21" xfId="5" applyFont="1" applyBorder="1"/>
    <xf numFmtId="1" fontId="36" fillId="0" borderId="0" xfId="5" applyNumberFormat="1" applyFont="1"/>
    <xf numFmtId="0" fontId="40" fillId="0" borderId="0" xfId="5" applyFont="1"/>
    <xf numFmtId="0" fontId="40" fillId="0" borderId="0" xfId="5" applyFont="1" applyAlignment="1">
      <alignment horizontal="center"/>
    </xf>
    <xf numFmtId="0" fontId="41" fillId="0" borderId="21" xfId="5" applyFont="1" applyBorder="1"/>
    <xf numFmtId="0" fontId="33" fillId="0" borderId="30" xfId="5" applyFont="1" applyBorder="1"/>
    <xf numFmtId="0" fontId="36" fillId="0" borderId="0" xfId="5" applyFont="1" applyProtection="1">
      <protection locked="0"/>
    </xf>
    <xf numFmtId="0" fontId="33" fillId="0" borderId="2" xfId="5" applyFont="1" applyBorder="1"/>
    <xf numFmtId="0" fontId="41" fillId="0" borderId="0" xfId="5" applyFont="1"/>
    <xf numFmtId="0" fontId="41" fillId="11" borderId="32" xfId="5" applyFont="1" applyFill="1" applyBorder="1" applyAlignment="1">
      <alignment horizontal="centerContinuous"/>
    </xf>
    <xf numFmtId="0" fontId="40" fillId="11" borderId="33" xfId="5" applyFont="1" applyFill="1" applyBorder="1" applyAlignment="1">
      <alignment horizontal="centerContinuous"/>
    </xf>
    <xf numFmtId="0" fontId="40" fillId="11" borderId="34" xfId="5" applyFont="1" applyFill="1" applyBorder="1" applyAlignment="1">
      <alignment horizontal="centerContinuous"/>
    </xf>
    <xf numFmtId="0" fontId="41" fillId="11" borderId="30" xfId="5" applyFont="1" applyFill="1" applyBorder="1" applyAlignment="1">
      <alignment horizontal="centerContinuous"/>
    </xf>
    <xf numFmtId="0" fontId="36" fillId="11" borderId="0" xfId="5" applyFont="1" applyFill="1" applyAlignment="1">
      <alignment horizontal="centerContinuous"/>
    </xf>
    <xf numFmtId="0" fontId="36" fillId="11" borderId="2" xfId="5" applyFont="1" applyFill="1" applyBorder="1" applyAlignment="1">
      <alignment horizontal="centerContinuous"/>
    </xf>
    <xf numFmtId="1" fontId="40" fillId="0" borderId="0" xfId="5" applyNumberFormat="1" applyFont="1"/>
    <xf numFmtId="0" fontId="35" fillId="0" borderId="30" xfId="5" applyFont="1" applyBorder="1" applyAlignment="1">
      <alignment horizontal="centerContinuous" vertical="center"/>
    </xf>
    <xf numFmtId="0" fontId="35" fillId="0" borderId="2" xfId="5" applyFont="1" applyBorder="1" applyAlignment="1">
      <alignment horizontal="centerContinuous"/>
    </xf>
    <xf numFmtId="0" fontId="41" fillId="0" borderId="35" xfId="5" applyFont="1" applyBorder="1"/>
    <xf numFmtId="0" fontId="36" fillId="0" borderId="35" xfId="5" applyFont="1" applyBorder="1"/>
    <xf numFmtId="0" fontId="36" fillId="0" borderId="35" xfId="5" quotePrefix="1" applyFont="1" applyBorder="1"/>
    <xf numFmtId="1" fontId="36" fillId="0" borderId="35" xfId="5" applyNumberFormat="1" applyFont="1" applyBorder="1"/>
    <xf numFmtId="0" fontId="35" fillId="0" borderId="0" xfId="5" quotePrefix="1" applyFont="1" applyAlignment="1">
      <alignment vertical="top"/>
    </xf>
    <xf numFmtId="0" fontId="42" fillId="0" borderId="30" xfId="5" applyFont="1" applyBorder="1"/>
    <xf numFmtId="0" fontId="42" fillId="0" borderId="0" xfId="5" applyFont="1"/>
    <xf numFmtId="0" fontId="42" fillId="0" borderId="2" xfId="5" applyFont="1" applyBorder="1"/>
    <xf numFmtId="0" fontId="43" fillId="0" borderId="0" xfId="5" applyFont="1"/>
    <xf numFmtId="0" fontId="43" fillId="0" borderId="30" xfId="5" applyFont="1" applyBorder="1"/>
    <xf numFmtId="0" fontId="43" fillId="0" borderId="2" xfId="5" applyFont="1" applyBorder="1"/>
    <xf numFmtId="0" fontId="43" fillId="0" borderId="21" xfId="5" applyFont="1" applyBorder="1"/>
    <xf numFmtId="0" fontId="43" fillId="0" borderId="39" xfId="5" applyFont="1" applyBorder="1"/>
    <xf numFmtId="0" fontId="43" fillId="0" borderId="35" xfId="5" applyFont="1" applyBorder="1"/>
    <xf numFmtId="0" fontId="43" fillId="0" borderId="40" xfId="5" applyFont="1" applyBorder="1"/>
    <xf numFmtId="0" fontId="35" fillId="0" borderId="22" xfId="5" quotePrefix="1" applyFont="1" applyBorder="1"/>
    <xf numFmtId="0" fontId="35" fillId="0" borderId="24" xfId="5" quotePrefix="1" applyFont="1" applyBorder="1"/>
    <xf numFmtId="1" fontId="33" fillId="0" borderId="0" xfId="5" applyNumberFormat="1" applyFont="1"/>
    <xf numFmtId="0" fontId="44" fillId="0" borderId="35" xfId="5" applyFont="1" applyBorder="1"/>
    <xf numFmtId="0" fontId="33" fillId="0" borderId="35" xfId="5" applyFont="1" applyBorder="1"/>
    <xf numFmtId="14" fontId="33" fillId="0" borderId="41" xfId="5" applyNumberFormat="1" applyFont="1" applyBorder="1"/>
    <xf numFmtId="0" fontId="33" fillId="0" borderId="41" xfId="5" applyFont="1" applyBorder="1"/>
    <xf numFmtId="0" fontId="45" fillId="0" borderId="35" xfId="5" applyFont="1" applyBorder="1"/>
    <xf numFmtId="1" fontId="33" fillId="0" borderId="35" xfId="5" applyNumberFormat="1" applyFont="1" applyBorder="1"/>
    <xf numFmtId="0" fontId="33" fillId="0" borderId="40" xfId="5" applyFont="1" applyBorder="1"/>
    <xf numFmtId="0" fontId="31" fillId="0" borderId="0" xfId="5" applyFont="1" applyAlignment="1">
      <alignment horizontal="left"/>
    </xf>
    <xf numFmtId="0" fontId="31" fillId="0" borderId="37" xfId="5" applyFont="1" applyBorder="1" applyAlignment="1">
      <alignment horizontal="left"/>
    </xf>
    <xf numFmtId="0" fontId="31" fillId="0" borderId="21" xfId="5" applyFont="1" applyBorder="1" applyAlignment="1">
      <alignment horizontal="left"/>
    </xf>
    <xf numFmtId="0" fontId="31" fillId="0" borderId="38" xfId="5" applyFont="1" applyBorder="1" applyAlignment="1">
      <alignment horizontal="left"/>
    </xf>
    <xf numFmtId="0" fontId="36" fillId="0" borderId="19" xfId="5" applyFont="1" applyBorder="1" applyAlignment="1">
      <alignment horizontal="right"/>
    </xf>
    <xf numFmtId="0" fontId="36" fillId="0" borderId="20" xfId="5" applyFont="1" applyBorder="1" applyAlignment="1">
      <alignment horizontal="right"/>
    </xf>
    <xf numFmtId="0" fontId="36" fillId="0" borderId="18" xfId="5" applyFont="1" applyBorder="1" applyAlignment="1">
      <alignment horizontal="right"/>
    </xf>
    <xf numFmtId="0" fontId="36" fillId="0" borderId="29" xfId="5" applyFont="1" applyBorder="1" applyAlignment="1">
      <alignment horizontal="right" vertical="center"/>
    </xf>
    <xf numFmtId="0" fontId="31" fillId="0" borderId="33" xfId="5" applyFont="1" applyBorder="1" applyAlignment="1">
      <alignment horizontal="left"/>
    </xf>
    <xf numFmtId="0" fontId="31" fillId="0" borderId="36" xfId="5" applyFont="1" applyBorder="1" applyAlignment="1">
      <alignment horizontal="left"/>
    </xf>
    <xf numFmtId="0" fontId="28" fillId="6" borderId="0" xfId="0" applyFont="1" applyFill="1" applyAlignment="1">
      <alignment horizontal="center" vertical="center"/>
    </xf>
    <xf numFmtId="0" fontId="14" fillId="0" borderId="0" xfId="0" applyFont="1" applyFill="1" applyBorder="1" applyAlignment="1" applyProtection="1">
      <alignment horizontal="center"/>
      <protection locked="0"/>
    </xf>
    <xf numFmtId="0" fontId="14" fillId="5" borderId="19" xfId="0" applyFont="1" applyFill="1" applyBorder="1" applyAlignment="1" applyProtection="1">
      <alignment horizontal="left" vertical="top"/>
      <protection locked="0"/>
    </xf>
    <xf numFmtId="0" fontId="14" fillId="5" borderId="18" xfId="0" applyFont="1" applyFill="1" applyBorder="1" applyAlignment="1" applyProtection="1">
      <alignment horizontal="left" vertical="top"/>
      <protection locked="0"/>
    </xf>
    <xf numFmtId="14" fontId="14"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2" fillId="6" borderId="0" xfId="0" applyNumberFormat="1" applyFont="1" applyFill="1" applyAlignment="1">
      <alignment horizontal="right" vertical="center" wrapText="1"/>
    </xf>
    <xf numFmtId="8" fontId="22" fillId="6" borderId="21" xfId="0" applyNumberFormat="1" applyFont="1" applyFill="1" applyBorder="1" applyAlignment="1">
      <alignment horizontal="right" vertical="center" wrapText="1"/>
    </xf>
    <xf numFmtId="0" fontId="23" fillId="0" borderId="21" xfId="0" applyFont="1" applyBorder="1" applyAlignment="1">
      <alignment horizontal="left"/>
    </xf>
    <xf numFmtId="0" fontId="26" fillId="0" borderId="0" xfId="2" applyFont="1" applyAlignment="1">
      <alignment horizontal="left" vertical="top" wrapText="1"/>
    </xf>
    <xf numFmtId="0" fontId="26" fillId="0" borderId="0" xfId="2" applyFont="1" applyAlignment="1">
      <alignment horizontal="left" vertical="center" wrapText="1"/>
    </xf>
    <xf numFmtId="0" fontId="12" fillId="0" borderId="0" xfId="0" applyFont="1" applyAlignment="1">
      <alignment vertical="center"/>
    </xf>
  </cellXfs>
  <cellStyles count="6">
    <cellStyle name="Comma" xfId="4" builtinId="3"/>
    <cellStyle name="Currency" xfId="3" builtinId="4"/>
    <cellStyle name="Hyperlink" xfId="2" builtinId="8"/>
    <cellStyle name="Normal" xfId="0" builtinId="0"/>
    <cellStyle name="Normal_TRVLCLAI" xfId="5" xr:uid="{FDE677C5-BA81-4236-996A-DE38A148B890}"/>
    <cellStyle name="Percent" xfId="1" builtinId="5"/>
  </cellStyles>
  <dxfs count="78">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outline="0">
        <bottom style="thin">
          <color indexed="64"/>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color rgb="FFFF0000"/>
      </font>
    </dxf>
    <dxf>
      <font>
        <color rgb="FFFF0000"/>
      </font>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462137</xdr:colOff>
      <xdr:row>0</xdr:row>
      <xdr:rowOff>34217</xdr:rowOff>
    </xdr:from>
    <xdr:to>
      <xdr:col>27</xdr:col>
      <xdr:colOff>169334</xdr:colOff>
      <xdr:row>8</xdr:row>
      <xdr:rowOff>476250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394220" y="34217"/>
          <a:ext cx="7168447" cy="287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1: Enter traveler's name, CIN, trip purpose, and start/end dates of travel.</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2: Determine your location-based per diem rates for meals &amp; incidentals (M&amp;IE).</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Fill out Location with the City &amp; State (or country) where lodging overnight. If visiting multiple locations, each location should be its own line item.</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Enter the appropriate location-based per diem rates (see </a:t>
          </a:r>
          <a:r>
            <a:rPr lang="en-US" sz="1100" b="0" i="1" u="none" strike="noStrike">
              <a:solidFill>
                <a:schemeClr val="dk1"/>
              </a:solidFill>
              <a:effectLst/>
              <a:latin typeface="+mn-lt"/>
              <a:ea typeface="+mn-ea"/>
              <a:cs typeface="+mn-cs"/>
            </a:rPr>
            <a:t>Location-Based Per Diem Rate Look Up </a:t>
          </a:r>
          <a:r>
            <a:rPr lang="en-US" sz="1100" b="0" i="0" u="none" strike="noStrike">
              <a:solidFill>
                <a:schemeClr val="dk1"/>
              </a:solidFill>
              <a:effectLst/>
              <a:latin typeface="+mn-lt"/>
              <a:ea typeface="+mn-ea"/>
              <a:cs typeface="+mn-cs"/>
            </a:rPr>
            <a:t>for detailed instructions).</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3: Determine your travel expenses (provide supporting documentation as marked by asterisk*).</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Select the Location for each night of travel, determine M&amp;IE per diem rate type, and enter travel date.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For any personal days, enter "1" in the Personal Day column. Enter "1" for each meal provided on your trip (this will be automatically deducted from the total).</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3. If applicable, enter the number of miles if driving a personal car. The total amount will be automatically calculated (current rate = </a:t>
          </a:r>
          <a:r>
            <a:rPr lang="en-US" sz="1100" b="1" i="0" u="none" strike="noStrike">
              <a:solidFill>
                <a:schemeClr val="dk1"/>
              </a:solidFill>
              <a:effectLst/>
              <a:latin typeface="+mn-lt"/>
              <a:ea typeface="+mn-ea"/>
              <a:cs typeface="+mn-cs"/>
            </a:rPr>
            <a:t>0.67</a:t>
          </a:r>
          <a:r>
            <a:rPr lang="en-US" sz="1100" b="0" i="0" u="none" strike="noStrike">
              <a:solidFill>
                <a:schemeClr val="dk1"/>
              </a:solidFill>
              <a:effectLst/>
              <a:latin typeface="+mn-lt"/>
              <a:ea typeface="+mn-ea"/>
              <a:cs typeface="+mn-cs"/>
            </a:rPr>
            <a:t>/mile).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4. If applicable, enter the total amount for airfaire/lodging/ground transport/car rental/other business expenses (such as conference registration).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Insert any amounts that have already been paid by the University in "Advance/Prepaid" column.</a:t>
          </a:r>
          <a:r>
            <a:rPr lang="en-US"/>
            <a:t> </a:t>
          </a:r>
          <a:endParaRPr lang="en-US" sz="1100" b="1"/>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mohiud2\Downloads\tec_moving-relocation-only_011224%20(5).xlsx" TargetMode="External"/><Relationship Id="rId1" Type="http://schemas.openxmlformats.org/officeDocument/2006/relationships/externalLinkPath" Target="file:///C:\Users\smohiud2\Downloads\tec_moving-relocation-only_011224%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vel Expense Claim"/>
      <sheetName val="Expense Breakdown"/>
      <sheetName val="Detailed Instructions"/>
      <sheetName val="Versions"/>
      <sheetName val="Data"/>
    </sheetNames>
    <sheetDataSet>
      <sheetData sheetId="0"/>
      <sheetData sheetId="1">
        <row r="13">
          <cell r="X13">
            <v>0</v>
          </cell>
          <cell r="Y13">
            <v>0</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5" dataDxfId="73" headerRowBorderDxfId="74" tableBorderDxfId="72" totalsRowBorderDxfId="71">
  <tableColumns count="26">
    <tableColumn id="13" xr3:uid="{018D380F-D6BB-4E19-834A-51AD7DEF7918}" name="Location" dataDxfId="70"/>
    <tableColumn id="12" xr3:uid="{0CCF96E4-0949-4FD9-88EE-0495CC0B73F0}" name="Rate Type" dataDxfId="69"/>
    <tableColumn id="22" xr3:uid="{8AED8B5F-94CD-420D-978A-7817A5759562}" name="Notes (optional)" dataDxfId="68"/>
    <tableColumn id="18" xr3:uid="{F952657B-F131-49C3-B946-E845CC529F29}" name="D/I" dataDxfId="67">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6">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calculatedColumnFormula>
    </tableColumn>
    <tableColumn id="2" xr3:uid="{58808C8B-DDD3-4EA5-B727-4156047646B4}" name="Travel Date_x000a_required" dataDxfId="65">
      <calculatedColumnFormula>IF(ISBLANK(TblTrvlDetails[[#This Row],[Rate Type]])=TRUE,"","Enter Date")</calculatedColumnFormula>
    </tableColumn>
    <tableColumn id="3" xr3:uid="{636CFAB8-333E-459E-AFE1-B9C9058EC0D8}" name="Personal Day?_x000a_Yes = 1" dataDxfId="64">
      <calculatedColumnFormula>0</calculatedColumnFormula>
    </tableColumn>
    <tableColumn id="5" xr3:uid="{232DD9FC-1F80-415B-AB5D-1E35A192476C}" name="# Provided Breakfasts" dataDxfId="63">
      <calculatedColumnFormula>0</calculatedColumnFormula>
    </tableColumn>
    <tableColumn id="7" xr3:uid="{19F10837-F244-4B7E-B4D2-8A60B3F5768B}" name="# Provided Lunches" dataDxfId="62">
      <calculatedColumnFormula>0</calculatedColumnFormula>
    </tableColumn>
    <tableColumn id="9" xr3:uid="{33BDE186-C93E-460D-BC5B-46918D6344BB}" name="# Provided Dinners" dataDxfId="61">
      <calculatedColumnFormula>0</calculatedColumnFormula>
    </tableColumn>
    <tableColumn id="21" xr3:uid="{B28256F2-93E2-438F-A6B2-171F5D17A8AE}" name="M&amp;IE Total" dataDxfId="60">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9"/>
    <tableColumn id="16" xr3:uid="{7FD5D9A2-E553-4CFB-A2F5-D473F42A9BD2}" name="Lodging*" dataDxfId="58"/>
    <tableColumn id="11" xr3:uid="{54F08054-FBBE-47B7-B516-14A3304C486B}" name="Miles*" dataDxfId="57"/>
    <tableColumn id="14" xr3:uid="{15E74E2F-21D9-4D0B-A873-02677E505EBE}" name="Ground Transport*" dataDxfId="56"/>
    <tableColumn id="23" xr3:uid="{214C631E-27DA-4300-B334-D94DD2EDDD09}" name="Car Rental*" dataDxfId="55"/>
    <tableColumn id="20" xr3:uid="{817F2205-CF57-45FD-BFE5-54983262C97E}" name="Business Expense*" dataDxfId="54"/>
    <tableColumn id="19" xr3:uid="{7D54C5E4-2C80-47E2-83C9-55E6F22DBD44}" name="Full Amt" dataDxfId="53">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1">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0">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49">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8">
      <calculatedColumnFormula>IFERROR(SUM(L15:N15,P15:R15,(TblTrvlDetails[[#This Row],[Miles*]]*VLOOKUP("Car Mileage",TblTransport[#All],2,FALSE))),"")</calculatedColumnFormula>
    </tableColumn>
    <tableColumn id="25" xr3:uid="{6FD86520-FE29-43D7-9AB0-B82E6FE225A3}" name="Advance*" dataDxfId="47"/>
    <tableColumn id="24" xr3:uid="{D94DAA4E-786B-483D-875E-DA8C31478CEA}" name="GSA FY" dataDxfId="46"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5">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dataDxfId="43" headerRowBorderDxfId="44" tableBorderDxfId="42">
  <tableColumns count="3">
    <tableColumn id="1" xr3:uid="{369570FD-1834-4FB8-9234-0E0D6C23D427}" name="Location (only enter lodging destinations)" dataDxfId="41"/>
    <tableColumn id="2" xr3:uid="{136AC6CE-68BB-484F-A9B8-6C1A0F421606}" name="Choose per diem rate from drop-down*" dataDxfId="40"/>
    <tableColumn id="4" xr3:uid="{06411064-9ACB-4BD4-9F2A-391D84E26978}" name="Manually input rate here only if &quot;International&quot; was selected**"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aoprals.state.gov/web920/per_diem.asp" TargetMode="External"/><Relationship Id="rId7" Type="http://schemas.openxmlformats.org/officeDocument/2006/relationships/table" Target="../tables/table1.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topnav=trave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mie-breakdown" TargetMode="External"/><Relationship Id="rId5" Type="http://schemas.openxmlformats.org/officeDocument/2006/relationships/hyperlink" Target="https://www.oanda.com/currency-converter/en/?from=EUR&amp;to=USD&amp;amount=1" TargetMode="External"/><Relationship Id="rId4" Type="http://schemas.openxmlformats.org/officeDocument/2006/relationships/hyperlink" Target="https://youtu.be/-pJjag3MJCg"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D770B-EBD8-432F-A187-410B38CDAD25}">
  <sheetPr>
    <pageSetUpPr fitToPage="1"/>
  </sheetPr>
  <dimension ref="A1:P129"/>
  <sheetViews>
    <sheetView showGridLines="0" workbookViewId="0">
      <selection activeCell="R5" sqref="R5"/>
    </sheetView>
  </sheetViews>
  <sheetFormatPr defaultColWidth="9.140625" defaultRowHeight="15" x14ac:dyDescent="0.3"/>
  <cols>
    <col min="1" max="1" width="4.7109375" style="162" customWidth="1"/>
    <col min="2" max="2" width="5.7109375" style="86" customWidth="1"/>
    <col min="3" max="3" width="20.85546875" style="86" customWidth="1"/>
    <col min="4" max="4" width="8.42578125" style="86" customWidth="1"/>
    <col min="5" max="5" width="8.28515625" style="86" customWidth="1"/>
    <col min="6" max="6" width="6.85546875" style="86" customWidth="1"/>
    <col min="7" max="7" width="8.28515625" style="86" customWidth="1"/>
    <col min="8" max="8" width="6.5703125" style="86" customWidth="1"/>
    <col min="9" max="9" width="8.28515625" style="86" customWidth="1"/>
    <col min="10" max="10" width="4.7109375" style="86" customWidth="1"/>
    <col min="11" max="12" width="6.85546875" style="86" customWidth="1"/>
    <col min="13" max="13" width="6.7109375" style="86" customWidth="1"/>
    <col min="14" max="14" width="7.7109375" style="86" customWidth="1"/>
    <col min="15" max="15" width="2.7109375" style="86" customWidth="1"/>
    <col min="16" max="16384" width="9.140625" style="86"/>
  </cols>
  <sheetData>
    <row r="1" spans="1:16" s="84" customFormat="1" ht="9" x14ac:dyDescent="0.15">
      <c r="A1" s="84" t="s">
        <v>103</v>
      </c>
    </row>
    <row r="2" spans="1:16" ht="18" x14ac:dyDescent="0.35">
      <c r="A2" s="85" t="s">
        <v>104</v>
      </c>
      <c r="E2" s="87"/>
      <c r="L2" s="88"/>
      <c r="M2" s="89"/>
      <c r="N2" s="89"/>
      <c r="O2" s="89"/>
      <c r="P2" s="90"/>
    </row>
    <row r="3" spans="1:16" s="84" customFormat="1" ht="9.75" thickBot="1" x14ac:dyDescent="0.2">
      <c r="A3" s="91" t="s">
        <v>105</v>
      </c>
      <c r="B3" s="92"/>
      <c r="C3" s="92"/>
      <c r="D3" s="92"/>
      <c r="E3" s="93"/>
      <c r="F3" s="92"/>
      <c r="G3" s="92"/>
      <c r="H3" s="92"/>
      <c r="I3" s="92"/>
      <c r="J3" s="92"/>
      <c r="K3" s="92"/>
      <c r="L3" s="94" t="s">
        <v>106</v>
      </c>
      <c r="M3" s="92"/>
      <c r="N3" s="92"/>
      <c r="O3" s="92"/>
      <c r="P3" s="95"/>
    </row>
    <row r="4" spans="1:16" s="96" customFormat="1" ht="9" thickTop="1" x14ac:dyDescent="0.15">
      <c r="A4" s="96" t="s">
        <v>107</v>
      </c>
      <c r="G4" s="97"/>
      <c r="H4" s="98"/>
      <c r="I4" s="98"/>
      <c r="J4" s="98"/>
      <c r="K4" s="98"/>
      <c r="L4" s="99" t="s">
        <v>108</v>
      </c>
      <c r="P4" s="100"/>
    </row>
    <row r="5" spans="1:16" s="85" customFormat="1" ht="18" x14ac:dyDescent="0.35">
      <c r="A5" s="101"/>
      <c r="B5" s="101"/>
      <c r="C5" s="101"/>
      <c r="D5" s="101"/>
      <c r="E5" s="101"/>
      <c r="F5" s="101"/>
      <c r="G5" s="102"/>
      <c r="H5" s="103"/>
      <c r="I5" s="103"/>
      <c r="J5" s="103"/>
      <c r="K5" s="103"/>
      <c r="L5" s="104"/>
      <c r="M5" s="101"/>
      <c r="N5" s="101"/>
      <c r="O5" s="101"/>
      <c r="P5" s="105"/>
    </row>
    <row r="6" spans="1:16" s="96" customFormat="1" ht="8.25" x14ac:dyDescent="0.15">
      <c r="A6" s="96" t="s">
        <v>109</v>
      </c>
      <c r="E6" s="99" t="s">
        <v>110</v>
      </c>
      <c r="G6" s="99" t="s">
        <v>111</v>
      </c>
      <c r="N6" s="99" t="s">
        <v>112</v>
      </c>
      <c r="P6" s="100"/>
    </row>
    <row r="7" spans="1:16" s="85" customFormat="1" ht="18" x14ac:dyDescent="0.35">
      <c r="A7" s="101"/>
      <c r="B7" s="101"/>
      <c r="C7" s="101"/>
      <c r="D7" s="101"/>
      <c r="E7" s="104"/>
      <c r="F7" s="101"/>
      <c r="G7" s="104" t="s">
        <v>113</v>
      </c>
      <c r="H7" s="101"/>
      <c r="I7" s="101"/>
      <c r="J7" s="101"/>
      <c r="K7" s="101"/>
      <c r="L7" s="101"/>
      <c r="M7" s="101"/>
      <c r="N7" s="104"/>
      <c r="O7" s="101"/>
      <c r="P7" s="105"/>
    </row>
    <row r="8" spans="1:16" s="96" customFormat="1" ht="8.25" x14ac:dyDescent="0.15">
      <c r="A8" s="96" t="s">
        <v>114</v>
      </c>
      <c r="G8" s="99" t="s">
        <v>115</v>
      </c>
      <c r="N8" s="99" t="s">
        <v>116</v>
      </c>
      <c r="P8" s="100"/>
    </row>
    <row r="9" spans="1:16" s="85" customFormat="1" ht="18" x14ac:dyDescent="0.35">
      <c r="A9" s="101"/>
      <c r="B9" s="101"/>
      <c r="C9" s="101"/>
      <c r="D9" s="101"/>
      <c r="E9" s="101"/>
      <c r="F9" s="101"/>
      <c r="G9" s="104" t="s">
        <v>117</v>
      </c>
      <c r="H9" s="101"/>
      <c r="I9" s="101"/>
      <c r="J9" s="101"/>
      <c r="K9" s="101"/>
      <c r="L9" s="101"/>
      <c r="M9" s="101"/>
      <c r="N9" s="106"/>
      <c r="O9" s="101"/>
      <c r="P9" s="105"/>
    </row>
    <row r="10" spans="1:16" s="96" customFormat="1" ht="8.25" x14ac:dyDescent="0.15">
      <c r="A10" s="96" t="s">
        <v>118</v>
      </c>
      <c r="D10" s="96" t="s">
        <v>119</v>
      </c>
      <c r="E10" s="107" t="s">
        <v>120</v>
      </c>
      <c r="F10" s="107"/>
      <c r="G10" s="99" t="s">
        <v>121</v>
      </c>
      <c r="L10" s="96" t="s">
        <v>119</v>
      </c>
      <c r="P10" s="100" t="s">
        <v>120</v>
      </c>
    </row>
    <row r="11" spans="1:16" s="85" customFormat="1" ht="18" x14ac:dyDescent="0.35">
      <c r="E11" s="108"/>
      <c r="G11" s="109" t="s">
        <v>122</v>
      </c>
      <c r="L11" s="85" t="s">
        <v>123</v>
      </c>
      <c r="P11" s="110">
        <v>90032</v>
      </c>
    </row>
    <row r="12" spans="1:16" s="85" customFormat="1" ht="18" x14ac:dyDescent="0.35">
      <c r="A12" s="183" t="s">
        <v>124</v>
      </c>
      <c r="B12" s="184"/>
      <c r="C12" s="184"/>
      <c r="D12" s="184"/>
      <c r="E12" s="184"/>
      <c r="F12" s="184"/>
      <c r="G12" s="184"/>
      <c r="H12" s="184"/>
      <c r="I12" s="184"/>
      <c r="J12" s="184"/>
      <c r="K12" s="184"/>
      <c r="L12" s="184"/>
      <c r="M12" s="184"/>
      <c r="N12" s="184"/>
      <c r="O12" s="184"/>
      <c r="P12" s="185"/>
    </row>
    <row r="13" spans="1:16" s="112" customFormat="1" ht="18" customHeight="1" x14ac:dyDescent="0.3">
      <c r="A13" s="184" t="s">
        <v>125</v>
      </c>
      <c r="B13" s="184"/>
      <c r="C13" s="184"/>
      <c r="D13" s="184"/>
      <c r="E13" s="184"/>
      <c r="F13" s="184"/>
      <c r="G13" s="184"/>
      <c r="H13" s="184"/>
      <c r="I13" s="184"/>
      <c r="J13" s="184"/>
      <c r="K13" s="184"/>
      <c r="L13" s="184"/>
      <c r="M13" s="184"/>
      <c r="N13" s="184"/>
      <c r="O13" s="185"/>
      <c r="P13" s="111">
        <f>'[1]Expense Breakdown'!X13</f>
        <v>0</v>
      </c>
    </row>
    <row r="14" spans="1:16" s="112" customFormat="1" ht="18" customHeight="1" x14ac:dyDescent="0.3">
      <c r="A14" s="184" t="s">
        <v>126</v>
      </c>
      <c r="B14" s="184"/>
      <c r="C14" s="184"/>
      <c r="D14" s="184"/>
      <c r="E14" s="184"/>
      <c r="F14" s="184"/>
      <c r="G14" s="184"/>
      <c r="H14" s="184"/>
      <c r="I14" s="184"/>
      <c r="J14" s="184"/>
      <c r="K14" s="184"/>
      <c r="L14" s="184"/>
      <c r="M14" s="184"/>
      <c r="N14" s="184"/>
      <c r="O14" s="185"/>
      <c r="P14" s="111">
        <f>'[1]Expense Breakdown'!Y13</f>
        <v>0</v>
      </c>
    </row>
    <row r="15" spans="1:16" s="112" customFormat="1" ht="18" customHeight="1" x14ac:dyDescent="0.3">
      <c r="A15" s="184" t="s">
        <v>127</v>
      </c>
      <c r="B15" s="184"/>
      <c r="C15" s="184"/>
      <c r="D15" s="184"/>
      <c r="E15" s="184"/>
      <c r="F15" s="184"/>
      <c r="G15" s="184"/>
      <c r="H15" s="184"/>
      <c r="I15" s="184"/>
      <c r="J15" s="184"/>
      <c r="K15" s="184"/>
      <c r="L15" s="184"/>
      <c r="M15" s="184"/>
      <c r="N15" s="184"/>
      <c r="O15" s="185"/>
      <c r="P15" s="113">
        <f>P13-P14</f>
        <v>0</v>
      </c>
    </row>
    <row r="16" spans="1:16" ht="20.100000000000001" customHeight="1" thickBot="1" x14ac:dyDescent="0.35">
      <c r="A16" s="186" t="s">
        <v>128</v>
      </c>
      <c r="B16" s="186"/>
      <c r="C16" s="186"/>
      <c r="D16" s="186"/>
      <c r="E16" s="186"/>
      <c r="F16" s="186"/>
      <c r="G16" s="186"/>
      <c r="H16" s="186"/>
      <c r="I16" s="186"/>
      <c r="J16" s="186"/>
      <c r="K16" s="186"/>
      <c r="L16" s="186"/>
      <c r="M16" s="186"/>
      <c r="N16" s="186"/>
      <c r="O16" s="186"/>
      <c r="P16" s="114" t="s">
        <v>129</v>
      </c>
    </row>
    <row r="17" spans="1:16" s="116" customFormat="1" ht="9.9499999999999993" customHeight="1" thickTop="1" x14ac:dyDescent="0.25">
      <c r="A17" s="115" t="s">
        <v>130</v>
      </c>
      <c r="J17" s="117"/>
      <c r="L17" s="118"/>
      <c r="M17" s="119" t="s">
        <v>131</v>
      </c>
      <c r="P17" s="120"/>
    </row>
    <row r="18" spans="1:16" ht="17.45" customHeight="1" x14ac:dyDescent="0.4">
      <c r="A18" s="121"/>
      <c r="B18" s="121"/>
      <c r="C18" s="121"/>
      <c r="D18" s="121"/>
      <c r="E18" s="121"/>
      <c r="F18" s="121"/>
      <c r="G18" s="121"/>
      <c r="H18" s="121"/>
      <c r="I18" s="121"/>
      <c r="J18" s="122"/>
      <c r="K18" s="123"/>
      <c r="L18" s="124"/>
      <c r="M18" s="125"/>
      <c r="N18" s="123"/>
      <c r="O18" s="126"/>
      <c r="P18" s="127"/>
    </row>
    <row r="19" spans="1:16" s="134" customFormat="1" ht="13.15" customHeight="1" x14ac:dyDescent="0.35">
      <c r="A19" s="128"/>
      <c r="B19" s="129"/>
      <c r="C19" s="129"/>
      <c r="D19" s="129"/>
      <c r="E19" s="129"/>
      <c r="F19" s="129"/>
      <c r="G19" s="129"/>
      <c r="H19" s="129"/>
      <c r="I19" s="130"/>
      <c r="J19" s="131"/>
      <c r="K19" s="132"/>
      <c r="L19" s="133"/>
      <c r="M19" s="119" t="s">
        <v>132</v>
      </c>
      <c r="P19" s="135"/>
    </row>
    <row r="20" spans="1:16" ht="17.45" customHeight="1" x14ac:dyDescent="0.4">
      <c r="A20" s="136" t="s">
        <v>133</v>
      </c>
      <c r="B20" s="136"/>
      <c r="C20" s="136"/>
      <c r="D20" s="136"/>
      <c r="E20" s="136"/>
      <c r="F20" s="136"/>
      <c r="G20" s="136"/>
      <c r="H20" s="136"/>
      <c r="I20" s="121"/>
      <c r="J20" s="122"/>
      <c r="K20" s="123"/>
      <c r="L20" s="137"/>
      <c r="M20" s="125"/>
      <c r="N20" s="123"/>
      <c r="O20" s="126"/>
      <c r="P20" s="127"/>
    </row>
    <row r="21" spans="1:16" s="96" customFormat="1" ht="9.9499999999999993" customHeight="1" x14ac:dyDescent="0.3">
      <c r="B21" s="138"/>
      <c r="C21" s="138"/>
      <c r="D21" s="138"/>
      <c r="E21" s="138"/>
      <c r="F21" s="138"/>
      <c r="G21" s="138"/>
      <c r="H21" s="138"/>
      <c r="I21" s="138"/>
      <c r="J21" s="139"/>
      <c r="K21" s="138"/>
      <c r="L21" s="137"/>
      <c r="M21" s="119" t="s">
        <v>134</v>
      </c>
      <c r="P21" s="100"/>
    </row>
    <row r="22" spans="1:16" ht="12.75" customHeight="1" thickBot="1" x14ac:dyDescent="0.35">
      <c r="A22" s="140"/>
      <c r="B22" s="123"/>
      <c r="C22" s="123"/>
      <c r="D22" s="123"/>
      <c r="E22" s="123"/>
      <c r="F22" s="123"/>
      <c r="G22" s="123"/>
      <c r="H22" s="123"/>
      <c r="I22" s="123"/>
      <c r="J22" s="122"/>
      <c r="K22" s="123"/>
      <c r="L22" s="137"/>
      <c r="M22" s="141"/>
      <c r="N22" s="142"/>
      <c r="P22" s="143"/>
    </row>
    <row r="23" spans="1:16" s="96" customFormat="1" x14ac:dyDescent="0.3">
      <c r="A23" s="144"/>
      <c r="B23" s="138"/>
      <c r="C23" s="138"/>
      <c r="D23" s="138"/>
      <c r="E23" s="138"/>
      <c r="F23" s="138"/>
      <c r="G23" s="138"/>
      <c r="H23" s="138"/>
      <c r="I23" s="138"/>
      <c r="J23" s="139"/>
      <c r="K23" s="138"/>
      <c r="L23" s="137"/>
      <c r="M23" s="145" t="s">
        <v>135</v>
      </c>
      <c r="N23" s="146"/>
      <c r="O23" s="146"/>
      <c r="P23" s="147"/>
    </row>
    <row r="24" spans="1:16" x14ac:dyDescent="0.3">
      <c r="A24" s="140"/>
      <c r="B24" s="123"/>
      <c r="C24" s="123"/>
      <c r="D24" s="123"/>
      <c r="E24" s="123"/>
      <c r="F24" s="123"/>
      <c r="G24" s="123"/>
      <c r="H24" s="123"/>
      <c r="I24" s="123"/>
      <c r="J24" s="123"/>
      <c r="K24" s="123"/>
      <c r="L24" s="137"/>
      <c r="M24" s="148" t="s">
        <v>136</v>
      </c>
      <c r="N24" s="149"/>
      <c r="O24" s="149"/>
      <c r="P24" s="150"/>
    </row>
    <row r="25" spans="1:16" s="96" customFormat="1" ht="9.9499999999999993" customHeight="1" x14ac:dyDescent="0.15">
      <c r="A25" s="138"/>
      <c r="B25" s="138" t="s">
        <v>137</v>
      </c>
      <c r="C25" s="138"/>
      <c r="D25" s="138"/>
      <c r="E25" s="138"/>
      <c r="F25" s="138"/>
      <c r="G25" s="138"/>
      <c r="H25" s="138"/>
      <c r="I25" s="138"/>
      <c r="J25" s="138"/>
      <c r="K25" s="138"/>
      <c r="L25" s="151"/>
      <c r="M25" s="152" t="s">
        <v>138</v>
      </c>
      <c r="N25" s="107"/>
      <c r="O25" s="107"/>
      <c r="P25" s="153"/>
    </row>
    <row r="26" spans="1:16" ht="15.75" thickBot="1" x14ac:dyDescent="0.35">
      <c r="A26" s="154"/>
      <c r="B26" s="155"/>
      <c r="C26" s="155"/>
      <c r="D26" s="155"/>
      <c r="E26" s="156"/>
      <c r="F26" s="156"/>
      <c r="G26" s="155"/>
      <c r="H26" s="155"/>
      <c r="I26" s="155"/>
      <c r="J26" s="155"/>
      <c r="K26" s="155"/>
      <c r="L26" s="157"/>
      <c r="M26" s="141"/>
      <c r="P26" s="143"/>
    </row>
    <row r="27" spans="1:16" s="160" customFormat="1" ht="15.75" customHeight="1" x14ac:dyDescent="0.15">
      <c r="A27" s="158"/>
      <c r="B27" s="187" t="s">
        <v>139</v>
      </c>
      <c r="C27" s="187"/>
      <c r="D27" s="187"/>
      <c r="E27" s="187"/>
      <c r="F27" s="187"/>
      <c r="G27" s="187"/>
      <c r="H27" s="187"/>
      <c r="I27" s="187"/>
      <c r="J27" s="187"/>
      <c r="K27" s="187"/>
      <c r="L27" s="188"/>
      <c r="M27" s="159"/>
      <c r="P27" s="161"/>
    </row>
    <row r="28" spans="1:16" s="162" customFormat="1" ht="13.5" x14ac:dyDescent="0.3">
      <c r="B28" s="179" t="s">
        <v>140</v>
      </c>
      <c r="C28" s="179"/>
      <c r="D28" s="179"/>
      <c r="E28" s="179"/>
      <c r="F28" s="179"/>
      <c r="G28" s="179"/>
      <c r="H28" s="179"/>
      <c r="I28" s="179"/>
      <c r="J28" s="179"/>
      <c r="K28" s="179"/>
      <c r="L28" s="180"/>
      <c r="M28" s="163"/>
      <c r="P28" s="164"/>
    </row>
    <row r="29" spans="1:16" s="162" customFormat="1" ht="13.5" x14ac:dyDescent="0.3">
      <c r="B29" s="179" t="s">
        <v>141</v>
      </c>
      <c r="C29" s="179"/>
      <c r="D29" s="179"/>
      <c r="E29" s="179"/>
      <c r="F29" s="179"/>
      <c r="G29" s="179"/>
      <c r="H29" s="179"/>
      <c r="I29" s="179"/>
      <c r="J29" s="179"/>
      <c r="K29" s="179"/>
      <c r="L29" s="180"/>
      <c r="M29" s="163"/>
      <c r="P29" s="164"/>
    </row>
    <row r="30" spans="1:16" s="162" customFormat="1" ht="14.25" thickBot="1" x14ac:dyDescent="0.35">
      <c r="A30" s="165"/>
      <c r="B30" s="181" t="s">
        <v>142</v>
      </c>
      <c r="C30" s="181"/>
      <c r="D30" s="181"/>
      <c r="E30" s="181"/>
      <c r="F30" s="181"/>
      <c r="G30" s="181"/>
      <c r="H30" s="181"/>
      <c r="I30" s="181"/>
      <c r="J30" s="181"/>
      <c r="K30" s="181"/>
      <c r="L30" s="182"/>
      <c r="M30" s="166"/>
      <c r="N30" s="167"/>
      <c r="O30" s="167"/>
      <c r="P30" s="168"/>
    </row>
    <row r="31" spans="1:16" x14ac:dyDescent="0.3">
      <c r="A31" s="96" t="s">
        <v>143</v>
      </c>
      <c r="B31" s="96"/>
      <c r="C31" s="96"/>
      <c r="D31" s="96"/>
      <c r="E31" s="99" t="s">
        <v>144</v>
      </c>
      <c r="G31" s="169" t="s">
        <v>145</v>
      </c>
      <c r="H31" s="170"/>
      <c r="I31" s="89"/>
      <c r="J31" s="89"/>
      <c r="K31" s="89"/>
      <c r="L31" s="171"/>
      <c r="N31" s="99" t="s">
        <v>146</v>
      </c>
      <c r="O31" s="96"/>
      <c r="P31" s="143"/>
    </row>
    <row r="32" spans="1:16" ht="15" customHeight="1" thickBot="1" x14ac:dyDescent="0.35">
      <c r="A32" s="167"/>
      <c r="B32" s="172"/>
      <c r="C32" s="173"/>
      <c r="D32" s="173"/>
      <c r="E32" s="174"/>
      <c r="F32" s="173"/>
      <c r="G32" s="175"/>
      <c r="H32" s="176"/>
      <c r="I32" s="173"/>
      <c r="J32" s="173"/>
      <c r="K32" s="173"/>
      <c r="L32" s="177"/>
      <c r="M32" s="173"/>
      <c r="N32" s="174"/>
      <c r="O32" s="173"/>
      <c r="P32" s="178"/>
    </row>
    <row r="33" spans="12:12" x14ac:dyDescent="0.3">
      <c r="L33" s="171"/>
    </row>
    <row r="34" spans="12:12" x14ac:dyDescent="0.3">
      <c r="L34" s="171"/>
    </row>
    <row r="35" spans="12:12" x14ac:dyDescent="0.3">
      <c r="L35" s="171"/>
    </row>
    <row r="36" spans="12:12" x14ac:dyDescent="0.3">
      <c r="L36" s="171"/>
    </row>
    <row r="37" spans="12:12" x14ac:dyDescent="0.3">
      <c r="L37" s="171"/>
    </row>
    <row r="38" spans="12:12" x14ac:dyDescent="0.3">
      <c r="L38" s="171"/>
    </row>
    <row r="39" spans="12:12" x14ac:dyDescent="0.3">
      <c r="L39" s="171"/>
    </row>
    <row r="40" spans="12:12" x14ac:dyDescent="0.3">
      <c r="L40" s="171"/>
    </row>
    <row r="41" spans="12:12" x14ac:dyDescent="0.3">
      <c r="L41" s="171"/>
    </row>
    <row r="42" spans="12:12" x14ac:dyDescent="0.3">
      <c r="L42" s="171"/>
    </row>
    <row r="43" spans="12:12" x14ac:dyDescent="0.3">
      <c r="L43" s="171"/>
    </row>
    <row r="44" spans="12:12" x14ac:dyDescent="0.3">
      <c r="L44" s="171"/>
    </row>
    <row r="45" spans="12:12" x14ac:dyDescent="0.3">
      <c r="L45" s="171"/>
    </row>
    <row r="46" spans="12:12" x14ac:dyDescent="0.3">
      <c r="L46" s="171"/>
    </row>
    <row r="47" spans="12:12" x14ac:dyDescent="0.3">
      <c r="L47" s="171"/>
    </row>
    <row r="48" spans="12:12" x14ac:dyDescent="0.3">
      <c r="L48" s="171"/>
    </row>
    <row r="49" spans="12:12" x14ac:dyDescent="0.3">
      <c r="L49" s="171"/>
    </row>
    <row r="50" spans="12:12" x14ac:dyDescent="0.3">
      <c r="L50" s="171"/>
    </row>
    <row r="51" spans="12:12" x14ac:dyDescent="0.3">
      <c r="L51" s="171"/>
    </row>
    <row r="52" spans="12:12" x14ac:dyDescent="0.3">
      <c r="L52" s="171"/>
    </row>
    <row r="53" spans="12:12" x14ac:dyDescent="0.3">
      <c r="L53" s="171"/>
    </row>
    <row r="54" spans="12:12" x14ac:dyDescent="0.3">
      <c r="L54" s="171"/>
    </row>
    <row r="55" spans="12:12" x14ac:dyDescent="0.3">
      <c r="L55" s="171"/>
    </row>
    <row r="56" spans="12:12" x14ac:dyDescent="0.3">
      <c r="L56" s="171"/>
    </row>
    <row r="57" spans="12:12" x14ac:dyDescent="0.3">
      <c r="L57" s="171"/>
    </row>
    <row r="58" spans="12:12" x14ac:dyDescent="0.3">
      <c r="L58" s="171"/>
    </row>
    <row r="59" spans="12:12" x14ac:dyDescent="0.3">
      <c r="L59" s="171"/>
    </row>
    <row r="60" spans="12:12" x14ac:dyDescent="0.3">
      <c r="L60" s="171"/>
    </row>
    <row r="61" spans="12:12" x14ac:dyDescent="0.3">
      <c r="L61" s="171"/>
    </row>
    <row r="62" spans="12:12" x14ac:dyDescent="0.3">
      <c r="L62" s="171"/>
    </row>
    <row r="63" spans="12:12" x14ac:dyDescent="0.3">
      <c r="L63" s="171"/>
    </row>
    <row r="64" spans="12:12" x14ac:dyDescent="0.3">
      <c r="L64" s="171"/>
    </row>
    <row r="65" spans="12:12" x14ac:dyDescent="0.3">
      <c r="L65" s="171"/>
    </row>
    <row r="66" spans="12:12" x14ac:dyDescent="0.3">
      <c r="L66" s="171"/>
    </row>
    <row r="67" spans="12:12" x14ac:dyDescent="0.3">
      <c r="L67" s="171"/>
    </row>
    <row r="68" spans="12:12" x14ac:dyDescent="0.3">
      <c r="L68" s="171"/>
    </row>
    <row r="69" spans="12:12" x14ac:dyDescent="0.3">
      <c r="L69" s="171"/>
    </row>
    <row r="70" spans="12:12" x14ac:dyDescent="0.3">
      <c r="L70" s="171"/>
    </row>
    <row r="71" spans="12:12" x14ac:dyDescent="0.3">
      <c r="L71" s="171"/>
    </row>
    <row r="72" spans="12:12" x14ac:dyDescent="0.3">
      <c r="L72" s="171"/>
    </row>
    <row r="73" spans="12:12" x14ac:dyDescent="0.3">
      <c r="L73" s="171"/>
    </row>
    <row r="74" spans="12:12" x14ac:dyDescent="0.3">
      <c r="L74" s="171"/>
    </row>
    <row r="75" spans="12:12" x14ac:dyDescent="0.3">
      <c r="L75" s="171"/>
    </row>
    <row r="76" spans="12:12" x14ac:dyDescent="0.3">
      <c r="L76" s="171"/>
    </row>
    <row r="77" spans="12:12" x14ac:dyDescent="0.3">
      <c r="L77" s="171"/>
    </row>
    <row r="78" spans="12:12" x14ac:dyDescent="0.3">
      <c r="L78" s="171"/>
    </row>
    <row r="79" spans="12:12" x14ac:dyDescent="0.3">
      <c r="L79" s="171"/>
    </row>
    <row r="80" spans="12:12" x14ac:dyDescent="0.3">
      <c r="L80" s="171"/>
    </row>
    <row r="81" spans="12:12" x14ac:dyDescent="0.3">
      <c r="L81" s="171"/>
    </row>
    <row r="82" spans="12:12" x14ac:dyDescent="0.3">
      <c r="L82" s="171"/>
    </row>
    <row r="83" spans="12:12" x14ac:dyDescent="0.3">
      <c r="L83" s="171"/>
    </row>
    <row r="84" spans="12:12" x14ac:dyDescent="0.3">
      <c r="L84" s="171"/>
    </row>
    <row r="85" spans="12:12" x14ac:dyDescent="0.3">
      <c r="L85" s="171"/>
    </row>
    <row r="86" spans="12:12" x14ac:dyDescent="0.3">
      <c r="L86" s="171"/>
    </row>
    <row r="87" spans="12:12" x14ac:dyDescent="0.3">
      <c r="L87" s="171"/>
    </row>
    <row r="88" spans="12:12" x14ac:dyDescent="0.3">
      <c r="L88" s="171"/>
    </row>
    <row r="89" spans="12:12" x14ac:dyDescent="0.3">
      <c r="L89" s="171"/>
    </row>
    <row r="90" spans="12:12" x14ac:dyDescent="0.3">
      <c r="L90" s="171"/>
    </row>
    <row r="91" spans="12:12" x14ac:dyDescent="0.3">
      <c r="L91" s="171"/>
    </row>
    <row r="92" spans="12:12" x14ac:dyDescent="0.3">
      <c r="L92" s="171"/>
    </row>
    <row r="93" spans="12:12" x14ac:dyDescent="0.3">
      <c r="L93" s="171"/>
    </row>
    <row r="94" spans="12:12" x14ac:dyDescent="0.3">
      <c r="L94" s="171"/>
    </row>
    <row r="95" spans="12:12" x14ac:dyDescent="0.3">
      <c r="L95" s="171"/>
    </row>
    <row r="96" spans="12:12" x14ac:dyDescent="0.3">
      <c r="L96" s="171"/>
    </row>
    <row r="97" spans="12:12" x14ac:dyDescent="0.3">
      <c r="L97" s="171"/>
    </row>
    <row r="98" spans="12:12" x14ac:dyDescent="0.3">
      <c r="L98" s="171"/>
    </row>
    <row r="99" spans="12:12" x14ac:dyDescent="0.3">
      <c r="L99" s="171"/>
    </row>
    <row r="100" spans="12:12" x14ac:dyDescent="0.3">
      <c r="L100" s="171"/>
    </row>
    <row r="101" spans="12:12" x14ac:dyDescent="0.3">
      <c r="L101" s="171"/>
    </row>
    <row r="102" spans="12:12" x14ac:dyDescent="0.3">
      <c r="L102" s="171"/>
    </row>
    <row r="103" spans="12:12" x14ac:dyDescent="0.3">
      <c r="L103" s="171"/>
    </row>
    <row r="104" spans="12:12" x14ac:dyDescent="0.3">
      <c r="L104" s="171"/>
    </row>
    <row r="105" spans="12:12" x14ac:dyDescent="0.3">
      <c r="L105" s="171"/>
    </row>
    <row r="106" spans="12:12" x14ac:dyDescent="0.3">
      <c r="L106" s="171"/>
    </row>
    <row r="107" spans="12:12" x14ac:dyDescent="0.3">
      <c r="L107" s="171"/>
    </row>
    <row r="108" spans="12:12" x14ac:dyDescent="0.3">
      <c r="L108" s="171"/>
    </row>
    <row r="109" spans="12:12" x14ac:dyDescent="0.3">
      <c r="L109" s="171"/>
    </row>
    <row r="110" spans="12:12" x14ac:dyDescent="0.3">
      <c r="L110" s="171"/>
    </row>
    <row r="111" spans="12:12" x14ac:dyDescent="0.3">
      <c r="L111" s="171"/>
    </row>
    <row r="112" spans="12:12" x14ac:dyDescent="0.3">
      <c r="L112" s="171"/>
    </row>
    <row r="113" spans="12:12" x14ac:dyDescent="0.3">
      <c r="L113" s="171"/>
    </row>
    <row r="114" spans="12:12" x14ac:dyDescent="0.3">
      <c r="L114" s="171"/>
    </row>
    <row r="115" spans="12:12" x14ac:dyDescent="0.3">
      <c r="L115" s="171"/>
    </row>
    <row r="116" spans="12:12" x14ac:dyDescent="0.3">
      <c r="L116" s="171"/>
    </row>
    <row r="117" spans="12:12" x14ac:dyDescent="0.3">
      <c r="L117" s="171"/>
    </row>
    <row r="118" spans="12:12" x14ac:dyDescent="0.3">
      <c r="L118" s="171"/>
    </row>
    <row r="119" spans="12:12" x14ac:dyDescent="0.3">
      <c r="L119" s="171"/>
    </row>
    <row r="120" spans="12:12" x14ac:dyDescent="0.3">
      <c r="L120" s="171"/>
    </row>
    <row r="121" spans="12:12" x14ac:dyDescent="0.3">
      <c r="L121" s="171"/>
    </row>
    <row r="122" spans="12:12" x14ac:dyDescent="0.3">
      <c r="L122" s="171"/>
    </row>
    <row r="123" spans="12:12" x14ac:dyDescent="0.3">
      <c r="L123" s="171"/>
    </row>
    <row r="124" spans="12:12" x14ac:dyDescent="0.3">
      <c r="L124" s="171"/>
    </row>
    <row r="125" spans="12:12" x14ac:dyDescent="0.3">
      <c r="L125" s="171"/>
    </row>
    <row r="126" spans="12:12" x14ac:dyDescent="0.3">
      <c r="L126" s="171"/>
    </row>
    <row r="127" spans="12:12" x14ac:dyDescent="0.3">
      <c r="L127" s="171"/>
    </row>
    <row r="128" spans="12:12" x14ac:dyDescent="0.3">
      <c r="L128" s="171"/>
    </row>
    <row r="129" spans="12:12" x14ac:dyDescent="0.3">
      <c r="L129" s="171"/>
    </row>
  </sheetData>
  <mergeCells count="9">
    <mergeCell ref="B28:L28"/>
    <mergeCell ref="B29:L29"/>
    <mergeCell ref="B30:L30"/>
    <mergeCell ref="A12:P12"/>
    <mergeCell ref="A13:O13"/>
    <mergeCell ref="A14:O14"/>
    <mergeCell ref="A15:O15"/>
    <mergeCell ref="A16:O16"/>
    <mergeCell ref="B27:L27"/>
  </mergeCells>
  <dataValidations count="1">
    <dataValidation type="list" allowBlank="1" showInputMessage="1" showErrorMessage="1" sqref="N22" xr:uid="{DC71AED0-52E4-4F35-8EBC-14FEC3398B0D}">
      <formula1>"0.21, 0.22"</formula1>
    </dataValidation>
  </dataValidations>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zoomScale="90" zoomScaleNormal="90" workbookViewId="0">
      <selection activeCell="B1" sqref="B1"/>
    </sheetView>
  </sheetViews>
  <sheetFormatPr defaultRowHeight="15" x14ac:dyDescent="0.25"/>
  <cols>
    <col min="1" max="1" width="3.425781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05" t="s">
        <v>147</v>
      </c>
      <c r="C1" s="2"/>
      <c r="E1" s="2"/>
      <c r="F1" s="2"/>
      <c r="I1" s="1"/>
      <c r="J1" s="1"/>
      <c r="K1" s="1"/>
      <c r="L1" s="1"/>
      <c r="M1" s="1"/>
      <c r="N1" s="1"/>
      <c r="O1" s="1"/>
      <c r="P1" s="1"/>
      <c r="Q1" s="1"/>
      <c r="R1" s="1"/>
      <c r="T1" s="1"/>
      <c r="U1" s="1"/>
      <c r="V1" s="1"/>
      <c r="W1" s="1"/>
      <c r="X1" s="1"/>
    </row>
    <row r="2" spans="1:39" ht="15.95" customHeight="1" x14ac:dyDescent="0.3">
      <c r="B2" s="38">
        <f ca="1">TODAY()</f>
        <v>45604</v>
      </c>
      <c r="C2" s="2"/>
      <c r="E2" s="2"/>
      <c r="F2" s="2"/>
      <c r="I2" s="36"/>
      <c r="J2" s="36"/>
      <c r="K2" s="36"/>
      <c r="L2" s="194"/>
      <c r="M2" s="194"/>
      <c r="N2" s="194"/>
      <c r="O2" s="194"/>
      <c r="P2" s="194"/>
      <c r="Q2" s="194"/>
      <c r="R2" s="194"/>
      <c r="T2" s="37"/>
      <c r="U2" s="36"/>
      <c r="V2" s="36"/>
      <c r="W2" s="36"/>
      <c r="X2" s="58"/>
      <c r="Y2" s="190"/>
    </row>
    <row r="3" spans="1:39" x14ac:dyDescent="0.25">
      <c r="A3" s="189">
        <v>1</v>
      </c>
      <c r="B3" s="1" t="s">
        <v>95</v>
      </c>
      <c r="C3" s="191"/>
      <c r="D3" s="192"/>
      <c r="F3" s="52" t="s">
        <v>13</v>
      </c>
      <c r="G3" s="191"/>
      <c r="H3" s="192"/>
      <c r="J3" s="19"/>
      <c r="K3" s="19"/>
      <c r="L3" s="194"/>
      <c r="M3" s="194"/>
      <c r="N3" s="194"/>
      <c r="O3" s="194"/>
      <c r="P3" s="194"/>
      <c r="Q3" s="194"/>
      <c r="R3" s="194"/>
      <c r="T3" s="20"/>
      <c r="U3" s="19"/>
      <c r="V3" s="19"/>
      <c r="W3" s="19"/>
      <c r="X3" s="58"/>
      <c r="Y3" s="190"/>
    </row>
    <row r="4" spans="1:39" x14ac:dyDescent="0.25">
      <c r="A4" s="189"/>
      <c r="B4" s="1" t="s">
        <v>14</v>
      </c>
      <c r="C4" s="191"/>
      <c r="D4" s="192"/>
      <c r="F4" s="52" t="s">
        <v>15</v>
      </c>
      <c r="G4" s="193"/>
      <c r="H4" s="193"/>
      <c r="I4" s="63"/>
      <c r="L4" s="58"/>
      <c r="M4" s="58"/>
      <c r="N4" s="58"/>
      <c r="O4" s="58"/>
      <c r="P4" s="58"/>
      <c r="Q4" s="58"/>
      <c r="R4" s="58"/>
      <c r="T4" s="20"/>
      <c r="U4" s="19"/>
      <c r="V4" s="19"/>
      <c r="W4" s="19"/>
      <c r="X4" s="58"/>
      <c r="Y4" s="190"/>
      <c r="Z4" s="19"/>
      <c r="AA4" s="19"/>
      <c r="AB4" s="19"/>
      <c r="AC4" s="19"/>
      <c r="AD4" s="19"/>
      <c r="AE4" s="19"/>
      <c r="AF4" s="19"/>
      <c r="AG4" s="19"/>
      <c r="AH4" s="19"/>
      <c r="AI4" s="19"/>
      <c r="AJ4" s="19"/>
      <c r="AK4" s="19"/>
      <c r="AL4" s="19"/>
      <c r="AM4" s="19"/>
    </row>
    <row r="5" spans="1:39" x14ac:dyDescent="0.25">
      <c r="F5" s="52" t="s">
        <v>16</v>
      </c>
      <c r="G5" s="193"/>
      <c r="H5" s="193"/>
      <c r="T5" s="35"/>
    </row>
    <row r="6" spans="1:39" ht="38.25" customHeight="1" x14ac:dyDescent="0.25">
      <c r="A6" s="83">
        <v>2</v>
      </c>
      <c r="B6" s="80" t="s">
        <v>92</v>
      </c>
      <c r="C6" s="81" t="s">
        <v>93</v>
      </c>
      <c r="D6" s="82" t="s">
        <v>94</v>
      </c>
      <c r="E6" t="str">
        <f>IF(AND($G$4&lt;DATEVALUE("10/1/24"),$G$5&gt;=DATEVALUE("10/1/24")),"2023/2024",IF($G$4&lt;DATEVALUE("10/1/24"),"2023","2024"))</f>
        <v>2023</v>
      </c>
      <c r="F6" s="203" t="s">
        <v>89</v>
      </c>
      <c r="G6" s="203"/>
      <c r="H6" s="203"/>
      <c r="I6" s="78"/>
      <c r="L6" s="55"/>
      <c r="M6" s="55"/>
      <c r="N6" s="55"/>
      <c r="O6" s="55"/>
      <c r="P6" s="55"/>
      <c r="Q6" s="55"/>
      <c r="R6" s="55"/>
      <c r="X6" s="55"/>
      <c r="Y6" s="55"/>
    </row>
    <row r="7" spans="1:39" ht="14.45" customHeight="1" x14ac:dyDescent="0.25">
      <c r="B7" s="30"/>
      <c r="C7" s="30"/>
      <c r="D7" s="30"/>
      <c r="E7" s="54"/>
      <c r="F7" s="203"/>
      <c r="G7" s="203"/>
      <c r="H7" s="203"/>
      <c r="I7" s="78"/>
      <c r="L7" s="55"/>
      <c r="M7" s="55"/>
      <c r="N7" s="55"/>
      <c r="O7" s="55"/>
      <c r="P7" s="55"/>
      <c r="Q7" s="55"/>
      <c r="R7" s="55"/>
      <c r="X7" s="55"/>
      <c r="Y7" s="55"/>
    </row>
    <row r="8" spans="1:39" ht="48" customHeight="1" x14ac:dyDescent="0.25">
      <c r="B8" s="31"/>
      <c r="C8" s="30"/>
      <c r="D8" s="31"/>
      <c r="E8" s="54"/>
      <c r="F8" s="204" t="s">
        <v>90</v>
      </c>
      <c r="G8" s="204"/>
      <c r="H8" s="204"/>
      <c r="I8" s="78"/>
    </row>
    <row r="9" spans="1:39" s="14" customFormat="1" ht="54" customHeight="1" x14ac:dyDescent="0.25">
      <c r="B9" s="32"/>
      <c r="C9" s="30"/>
      <c r="D9" s="32"/>
      <c r="F9" s="203" t="s">
        <v>91</v>
      </c>
      <c r="G9" s="203"/>
      <c r="H9" s="203"/>
      <c r="I9" s="203"/>
      <c r="J9" s="19"/>
      <c r="K9" s="19"/>
      <c r="M9"/>
      <c r="N9"/>
      <c r="O9"/>
      <c r="P9"/>
      <c r="U9" s="19"/>
      <c r="V9" s="19"/>
      <c r="W9" s="19"/>
    </row>
    <row r="10" spans="1:39" ht="15.6" customHeight="1" x14ac:dyDescent="0.25">
      <c r="B10" s="32"/>
      <c r="C10" s="30"/>
      <c r="D10" s="31"/>
      <c r="Q10" s="198" t="s">
        <v>17</v>
      </c>
      <c r="R10" s="198"/>
      <c r="X10" s="200">
        <f>SUM($X$13-$Y13)</f>
        <v>0</v>
      </c>
      <c r="Y10" s="200"/>
    </row>
    <row r="11" spans="1:39" ht="14.45" customHeight="1" x14ac:dyDescent="0.25">
      <c r="B11" s="32"/>
      <c r="C11" s="30"/>
      <c r="D11" s="31"/>
      <c r="F11" s="202"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202"/>
      <c r="H11" s="202"/>
      <c r="I11" s="202"/>
      <c r="J11" s="202"/>
      <c r="K11" s="202"/>
      <c r="L11" s="202"/>
      <c r="M11" s="202"/>
      <c r="N11" s="202"/>
      <c r="O11" s="202"/>
      <c r="P11" s="202"/>
      <c r="Q11" s="199"/>
      <c r="R11" s="199"/>
      <c r="S11" s="57"/>
      <c r="T11" s="57"/>
      <c r="U11" s="57"/>
      <c r="V11" s="57"/>
      <c r="W11" s="57"/>
      <c r="X11" s="201"/>
      <c r="Y11" s="201"/>
    </row>
    <row r="12" spans="1:39" ht="15" customHeight="1" x14ac:dyDescent="0.25">
      <c r="A12" s="22"/>
      <c r="B12" s="33"/>
      <c r="C12" s="34"/>
      <c r="D12" s="34"/>
      <c r="E12" s="34"/>
      <c r="F12" s="34"/>
      <c r="G12" s="34"/>
      <c r="H12" s="34"/>
      <c r="I12" s="34"/>
      <c r="J12" s="34"/>
      <c r="K12" s="34"/>
      <c r="L12" s="34" t="s">
        <v>18</v>
      </c>
      <c r="M12" s="34"/>
      <c r="N12" s="34"/>
      <c r="O12" s="34"/>
      <c r="P12" s="34"/>
      <c r="Q12" s="34"/>
      <c r="R12" s="34"/>
      <c r="S12" s="34"/>
      <c r="T12" s="34"/>
      <c r="U12" s="34"/>
      <c r="V12" s="34"/>
      <c r="W12" s="34"/>
      <c r="X12" s="34"/>
      <c r="Y12" s="34"/>
    </row>
    <row r="13" spans="1:39" ht="33" customHeight="1" x14ac:dyDescent="0.25">
      <c r="A13" s="83">
        <v>3</v>
      </c>
      <c r="B13" s="53" t="s">
        <v>19</v>
      </c>
      <c r="I13" s="195" t="s">
        <v>20</v>
      </c>
      <c r="J13" s="196"/>
      <c r="K13" s="197"/>
      <c r="L13" s="39">
        <f>SUM(TblTrvlDetails[M&amp;IE Total])</f>
        <v>0</v>
      </c>
      <c r="M13" s="39">
        <f>SUM(TblTrvlDetails[Airfare*])</f>
        <v>0</v>
      </c>
      <c r="N13" s="39">
        <f>SUM(TblTrvlDetails[Lodging*])</f>
        <v>0</v>
      </c>
      <c r="O13" s="39">
        <f>SUM(TblTrvlDetails[Miles*])*(VLOOKUP("Car Mileage",TblTransport[#All],2,FALSE))</f>
        <v>0</v>
      </c>
      <c r="P13" s="39">
        <f>SUM(TblTrvlDetails[Ground Transport*])</f>
        <v>0</v>
      </c>
      <c r="Q13" s="39">
        <f>SUM(TblTrvlDetails[Car Rental*])</f>
        <v>0</v>
      </c>
      <c r="R13" s="40">
        <f>SUM(TblTrvlDetails[Business Expense*])</f>
        <v>0</v>
      </c>
      <c r="S13" s="41"/>
      <c r="T13" s="41"/>
      <c r="U13" s="41"/>
      <c r="V13" s="41"/>
      <c r="W13" s="41"/>
      <c r="X13" s="39">
        <f>SUM(L13:R13)</f>
        <v>0</v>
      </c>
      <c r="Y13" s="40">
        <f>SUM(TblTrvlDetails[Advance*])</f>
        <v>0</v>
      </c>
    </row>
    <row r="14" spans="1:39" ht="39" customHeight="1" x14ac:dyDescent="0.25">
      <c r="A14" s="79"/>
      <c r="B14" s="42" t="s">
        <v>21</v>
      </c>
      <c r="C14" s="43" t="s">
        <v>22</v>
      </c>
      <c r="D14" s="43" t="s">
        <v>23</v>
      </c>
      <c r="E14" s="43" t="s">
        <v>24</v>
      </c>
      <c r="F14" s="43" t="s">
        <v>25</v>
      </c>
      <c r="G14" s="44" t="s">
        <v>26</v>
      </c>
      <c r="H14" s="44" t="s">
        <v>27</v>
      </c>
      <c r="I14" s="44" t="s">
        <v>28</v>
      </c>
      <c r="J14" s="44" t="s">
        <v>29</v>
      </c>
      <c r="K14" s="44" t="s">
        <v>30</v>
      </c>
      <c r="L14" s="44" t="s">
        <v>31</v>
      </c>
      <c r="M14" s="44" t="s">
        <v>32</v>
      </c>
      <c r="N14" s="44" t="s">
        <v>33</v>
      </c>
      <c r="O14" s="44" t="s">
        <v>34</v>
      </c>
      <c r="P14" s="44" t="s">
        <v>35</v>
      </c>
      <c r="Q14" s="44" t="s">
        <v>36</v>
      </c>
      <c r="R14" s="44" t="s">
        <v>37</v>
      </c>
      <c r="S14" s="44" t="s">
        <v>38</v>
      </c>
      <c r="T14" s="44" t="s">
        <v>39</v>
      </c>
      <c r="U14" s="44" t="s">
        <v>40</v>
      </c>
      <c r="V14" s="44" t="s">
        <v>41</v>
      </c>
      <c r="W14" s="44" t="s">
        <v>42</v>
      </c>
      <c r="X14" s="45" t="s">
        <v>43</v>
      </c>
      <c r="Y14" s="44" t="s">
        <v>44</v>
      </c>
      <c r="Z14" s="68" t="s">
        <v>45</v>
      </c>
      <c r="AA14" s="44" t="s">
        <v>46</v>
      </c>
    </row>
    <row r="15" spans="1:39" ht="20.45" customHeight="1" x14ac:dyDescent="0.25">
      <c r="B15" s="23"/>
      <c r="C15" s="24"/>
      <c r="D15" s="23"/>
      <c r="E15" s="25" t="str">
        <f>_xlfn.IFNA(IF(VLOOKUP(TblTrvlDetails[[#This Row],[Location]],TblDom[],2,FALSE)&lt;&gt;"International","D",IF(VLOOKUP(TblTrvlDetails[[#This Row],[Location]],TblDom[],2,FALSE)="International","I","")),"")</f>
        <v/>
      </c>
      <c r="F15"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5" s="26"/>
      <c r="H15" s="27">
        <v>0</v>
      </c>
      <c r="I15" s="27">
        <v>0</v>
      </c>
      <c r="J15" s="27">
        <v>0</v>
      </c>
      <c r="K15" s="27">
        <v>0</v>
      </c>
      <c r="L15"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28"/>
      <c r="N15" s="28"/>
      <c r="O15" s="24"/>
      <c r="P15" s="28"/>
      <c r="Q15" s="28"/>
      <c r="R15" s="28"/>
      <c r="S15" s="27">
        <f>IF(ISBLANK(TblTrvlDetails[[#This Row],[Location]]),0,IF(TblTrvlDetails[[#This Row],[D/I]]="I",VLOOKUP(TblTrvlDetails[[#This Row],[Location]],TblDom[],3,FALSE),VLOOKUP(TblTrvlDetails[[#This Row],[Location]],TblDom[],2,FALSE)))</f>
        <v>0</v>
      </c>
      <c r="T15" s="56">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5" s="56">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5" s="56">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5" s="25">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5" s="29">
        <f>IFERROR(SUM(L15:N15,P15:R15,(TblTrvlDetails[[#This Row],[Miles*]]*VLOOKUP("Car Mileage",TblTransport[#All],2,FALSE))),"")</f>
        <v>0</v>
      </c>
      <c r="Y15" s="69">
        <v>0</v>
      </c>
      <c r="Z15" s="65">
        <f>IF(MONTH(TblTrvlDetails[[#This Row],[Travel Date
required]])&lt;10,YEAR(TblTrvlDetails[[#This Row],[Travel Date
required]]),YEAR(TblTrvlDetails[[#This Row],[Travel Date
required]])+1)</f>
        <v>1900</v>
      </c>
      <c r="AA15" s="66" t="str">
        <f>CONCATENATE(TblTrvlDetails[[#This Row],[GSA FY]],TblTrvlDetails[[#This Row],[Full Amt]])</f>
        <v>19000</v>
      </c>
    </row>
    <row r="16" spans="1:39" ht="20.45" customHeight="1" x14ac:dyDescent="0.25">
      <c r="B16" s="23"/>
      <c r="C16" s="24"/>
      <c r="D16" s="23"/>
      <c r="E16" s="25" t="str">
        <f>_xlfn.IFNA(IF(VLOOKUP(TblTrvlDetails[[#This Row],[Location]],TblDom[],2,FALSE)&lt;&gt;"International","D",IF(VLOOKUP(TblTrvlDetails[[#This Row],[Location]],TblDom[],2,FALSE)="International","I","")),"")</f>
        <v/>
      </c>
      <c r="F16"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6" s="26" t="str">
        <f>IF(ISBLANK(TblTrvlDetails[[#This Row],[Rate Type]])=TRUE,"","Enter Date")</f>
        <v/>
      </c>
      <c r="H16" s="27">
        <v>0</v>
      </c>
      <c r="I16" s="27">
        <v>0</v>
      </c>
      <c r="J16" s="27">
        <v>0</v>
      </c>
      <c r="K16" s="27">
        <v>0</v>
      </c>
      <c r="L16"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28"/>
      <c r="N16" s="28"/>
      <c r="O16" s="24"/>
      <c r="P16" s="28"/>
      <c r="Q16" s="28"/>
      <c r="R16" s="28"/>
      <c r="S16" s="27">
        <f>IF(ISBLANK(TblTrvlDetails[[#This Row],[Location]]),0,IF(TblTrvlDetails[[#This Row],[D/I]]="I",VLOOKUP(TblTrvlDetails[[#This Row],[Location]],TblDom[],3,FALSE),VLOOKUP(TblTrvlDetails[[#This Row],[Location]],TblDom[],2,FALSE)))</f>
        <v>0</v>
      </c>
      <c r="T16" s="56">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6" s="56">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6" s="56">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6" s="25">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6" s="29">
        <f>IFERROR(SUM(L16:N16,P16:R16,(TblTrvlDetails[[#This Row],[Miles*]]*VLOOKUP("Car Mileage",TblTransport[#All],2,FALSE))),"")</f>
        <v>0</v>
      </c>
      <c r="Y16" s="69">
        <v>0</v>
      </c>
      <c r="Z16" s="65" t="e">
        <f>IF(MONTH(TblTrvlDetails[[#This Row],[Travel Date
required]])&lt;10,YEAR(TblTrvlDetails[[#This Row],[Travel Date
required]]),YEAR(TblTrvlDetails[[#This Row],[Travel Date
required]])+1)</f>
        <v>#VALUE!</v>
      </c>
      <c r="AA16" s="66" t="e">
        <f>CONCATENATE(TblTrvlDetails[[#This Row],[GSA FY]],TblTrvlDetails[[#This Row],[Full Amt]])</f>
        <v>#VALUE!</v>
      </c>
    </row>
    <row r="17" spans="2:27" ht="20.45" customHeight="1" x14ac:dyDescent="0.25">
      <c r="B17" s="23"/>
      <c r="C17" s="24"/>
      <c r="D17" s="23"/>
      <c r="E17" s="25" t="str">
        <f>_xlfn.IFNA(IF(VLOOKUP(TblTrvlDetails[[#This Row],[Location]],TblDom[],2,FALSE)&lt;&gt;"International","D",IF(VLOOKUP(TblTrvlDetails[[#This Row],[Location]],TblDom[],2,FALSE)="International","I","")),"")</f>
        <v/>
      </c>
      <c r="F17"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7" s="26" t="str">
        <f>IF(ISBLANK(TblTrvlDetails[[#This Row],[Rate Type]])=TRUE,"","Enter Date")</f>
        <v/>
      </c>
      <c r="H17" s="27">
        <v>0</v>
      </c>
      <c r="I17" s="27">
        <v>0</v>
      </c>
      <c r="J17" s="27">
        <v>0</v>
      </c>
      <c r="K17" s="27">
        <v>0</v>
      </c>
      <c r="L17"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28"/>
      <c r="N17" s="28"/>
      <c r="O17" s="24"/>
      <c r="P17" s="28"/>
      <c r="Q17" s="28"/>
      <c r="R17" s="28"/>
      <c r="S17" s="27">
        <f>IF(ISBLANK(TblTrvlDetails[[#This Row],[Location]]),0,IF(TblTrvlDetails[[#This Row],[D/I]]="I",VLOOKUP(TblTrvlDetails[[#This Row],[Location]],TblDom[],3,FALSE),VLOOKUP(TblTrvlDetails[[#This Row],[Location]],TblDom[],2,FALSE)))</f>
        <v>0</v>
      </c>
      <c r="T17" s="56">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56">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56">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25">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29">
        <f>IFERROR(SUM(L17:N17,P17:R17,(TblTrvlDetails[[#This Row],[Miles*]]*VLOOKUP("Car Mileage",TblTransport[#All],2,FALSE))),"")</f>
        <v>0</v>
      </c>
      <c r="Y17" s="69">
        <v>0</v>
      </c>
      <c r="Z17" s="65" t="e">
        <f>IF(MONTH(TblTrvlDetails[[#This Row],[Travel Date
required]])&lt;10,YEAR(TblTrvlDetails[[#This Row],[Travel Date
required]]),YEAR(TblTrvlDetails[[#This Row],[Travel Date
required]])+1)</f>
        <v>#VALUE!</v>
      </c>
      <c r="AA17" s="66" t="e">
        <f>CONCATENATE(TblTrvlDetails[[#This Row],[GSA FY]],TblTrvlDetails[[#This Row],[Full Amt]])</f>
        <v>#VALUE!</v>
      </c>
    </row>
    <row r="18" spans="2:27" ht="20.45" customHeight="1" x14ac:dyDescent="0.25">
      <c r="B18" s="23"/>
      <c r="C18" s="24"/>
      <c r="D18" s="23"/>
      <c r="E18" s="25" t="str">
        <f>_xlfn.IFNA(IF(VLOOKUP(TblTrvlDetails[[#This Row],[Location]],TblDom[],2,FALSE)&lt;&gt;"International","D",IF(VLOOKUP(TblTrvlDetails[[#This Row],[Location]],TblDom[],2,FALSE)="International","I","")),"")</f>
        <v/>
      </c>
      <c r="F18"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8" s="26" t="str">
        <f>IF(ISBLANK(TblTrvlDetails[[#This Row],[Rate Type]])=TRUE,"","Enter Date")</f>
        <v/>
      </c>
      <c r="H18" s="27">
        <v>0</v>
      </c>
      <c r="I18" s="27">
        <v>0</v>
      </c>
      <c r="J18" s="27">
        <v>0</v>
      </c>
      <c r="K18" s="27">
        <v>0</v>
      </c>
      <c r="L18"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28"/>
      <c r="N18" s="28"/>
      <c r="O18" s="24"/>
      <c r="P18" s="28"/>
      <c r="Q18" s="28"/>
      <c r="R18" s="28"/>
      <c r="S18" s="27">
        <f>IF(ISBLANK(TblTrvlDetails[[#This Row],[Location]]),0,IF(TblTrvlDetails[[#This Row],[D/I]]="I",VLOOKUP(TblTrvlDetails[[#This Row],[Location]],TblDom[],3,FALSE),VLOOKUP(TblTrvlDetails[[#This Row],[Location]],TblDom[],2,FALSE)))</f>
        <v>0</v>
      </c>
      <c r="T18" s="56">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56">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56">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25">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29">
        <f>IFERROR(SUM(L18:N18,P18:R18,(TblTrvlDetails[[#This Row],[Miles*]]*VLOOKUP("Car Mileage",TblTransport[#All],2,FALSE))),"")</f>
        <v>0</v>
      </c>
      <c r="Y18" s="69">
        <v>0</v>
      </c>
      <c r="Z18" s="65" t="e">
        <f>IF(MONTH(TblTrvlDetails[[#This Row],[Travel Date
required]])&lt;10,YEAR(TblTrvlDetails[[#This Row],[Travel Date
required]]),YEAR(TblTrvlDetails[[#This Row],[Travel Date
required]])+1)</f>
        <v>#VALUE!</v>
      </c>
      <c r="AA18" s="66" t="e">
        <f>CONCATENATE(TblTrvlDetails[[#This Row],[GSA FY]],TblTrvlDetails[[#This Row],[Full Amt]])</f>
        <v>#VALUE!</v>
      </c>
    </row>
    <row r="19" spans="2:27" ht="20.45" customHeight="1" x14ac:dyDescent="0.25">
      <c r="B19" s="23"/>
      <c r="C19" s="24"/>
      <c r="D19" s="23"/>
      <c r="E19" s="25" t="str">
        <f>_xlfn.IFNA(IF(VLOOKUP(TblTrvlDetails[[#This Row],[Location]],TblDom[],2,FALSE)&lt;&gt;"International","D",IF(VLOOKUP(TblTrvlDetails[[#This Row],[Location]],TblDom[],2,FALSE)="International","I","")),"")</f>
        <v/>
      </c>
      <c r="F19"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9" s="26" t="str">
        <f>IF(ISBLANK(TblTrvlDetails[[#This Row],[Rate Type]])=TRUE,"","Enter Date")</f>
        <v/>
      </c>
      <c r="H19" s="27">
        <v>0</v>
      </c>
      <c r="I19" s="27">
        <v>0</v>
      </c>
      <c r="J19" s="27">
        <v>0</v>
      </c>
      <c r="K19" s="27">
        <v>0</v>
      </c>
      <c r="L19"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28"/>
      <c r="N19" s="28"/>
      <c r="O19" s="24"/>
      <c r="P19" s="28"/>
      <c r="Q19" s="28"/>
      <c r="R19" s="28"/>
      <c r="S19" s="27">
        <f>IF(ISBLANK(TblTrvlDetails[[#This Row],[Location]]),0,IF(TblTrvlDetails[[#This Row],[D/I]]="I",VLOOKUP(TblTrvlDetails[[#This Row],[Location]],TblDom[],3,FALSE),VLOOKUP(TblTrvlDetails[[#This Row],[Location]],TblDom[],2,FALSE)))</f>
        <v>0</v>
      </c>
      <c r="T19" s="56">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56">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56">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25">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29">
        <f>IFERROR(SUM(L19:N19,P19:R19,(TblTrvlDetails[[#This Row],[Miles*]]*VLOOKUP("Car Mileage",TblTransport[#All],2,FALSE))),"")</f>
        <v>0</v>
      </c>
      <c r="Y19" s="69">
        <v>0</v>
      </c>
      <c r="Z19" s="65" t="e">
        <f>IF(MONTH(TblTrvlDetails[[#This Row],[Travel Date
required]])&lt;10,YEAR(TblTrvlDetails[[#This Row],[Travel Date
required]]),YEAR(TblTrvlDetails[[#This Row],[Travel Date
required]])+1)</f>
        <v>#VALUE!</v>
      </c>
      <c r="AA19" s="66" t="e">
        <f>CONCATENATE(TblTrvlDetails[[#This Row],[GSA FY]],TblTrvlDetails[[#This Row],[Full Amt]])</f>
        <v>#VALUE!</v>
      </c>
    </row>
    <row r="20" spans="2:27" ht="20.45" customHeight="1" x14ac:dyDescent="0.25">
      <c r="B20" s="23"/>
      <c r="C20" s="24"/>
      <c r="D20" s="23"/>
      <c r="E20" s="25" t="str">
        <f>_xlfn.IFNA(IF(VLOOKUP(TblTrvlDetails[[#This Row],[Location]],TblDom[],2,FALSE)&lt;&gt;"International","D",IF(VLOOKUP(TblTrvlDetails[[#This Row],[Location]],TblDom[],2,FALSE)="International","I","")),"")</f>
        <v/>
      </c>
      <c r="F20"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0" s="26" t="str">
        <f>IF(ISBLANK(TblTrvlDetails[[#This Row],[Rate Type]])=TRUE,"","Enter Date")</f>
        <v/>
      </c>
      <c r="H20" s="27">
        <v>0</v>
      </c>
      <c r="I20" s="27">
        <v>0</v>
      </c>
      <c r="J20" s="27">
        <v>0</v>
      </c>
      <c r="K20" s="27">
        <v>0</v>
      </c>
      <c r="L20"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28"/>
      <c r="N20" s="28"/>
      <c r="O20" s="24"/>
      <c r="P20" s="28"/>
      <c r="Q20" s="28"/>
      <c r="R20" s="28"/>
      <c r="S20" s="27">
        <f>IF(ISBLANK(TblTrvlDetails[[#This Row],[Location]]),0,IF(TblTrvlDetails[[#This Row],[D/I]]="I",VLOOKUP(TblTrvlDetails[[#This Row],[Location]],TblDom[],3,FALSE),VLOOKUP(TblTrvlDetails[[#This Row],[Location]],TblDom[],2,FALSE)))</f>
        <v>0</v>
      </c>
      <c r="T20" s="56">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56">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56">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25">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29">
        <f>IFERROR(SUM(L20:N20,P20:R20,(TblTrvlDetails[[#This Row],[Miles*]]*VLOOKUP("Car Mileage",TblTransport[#All],2,FALSE))),"")</f>
        <v>0</v>
      </c>
      <c r="Y20" s="69">
        <v>0</v>
      </c>
      <c r="Z20" s="65" t="e">
        <f>IF(MONTH(TblTrvlDetails[[#This Row],[Travel Date
required]])&lt;10,YEAR(TblTrvlDetails[[#This Row],[Travel Date
required]]),YEAR(TblTrvlDetails[[#This Row],[Travel Date
required]])+1)</f>
        <v>#VALUE!</v>
      </c>
      <c r="AA20" s="66" t="e">
        <f>CONCATENATE(TblTrvlDetails[[#This Row],[GSA FY]],TblTrvlDetails[[#This Row],[Full Amt]])</f>
        <v>#VALUE!</v>
      </c>
    </row>
    <row r="21" spans="2:27" ht="20.45" customHeight="1" x14ac:dyDescent="0.25">
      <c r="B21" s="23"/>
      <c r="C21" s="24"/>
      <c r="D21" s="23"/>
      <c r="E21" s="25" t="str">
        <f>_xlfn.IFNA(IF(VLOOKUP(TblTrvlDetails[[#This Row],[Location]],TblDom[],2,FALSE)&lt;&gt;"International","D",IF(VLOOKUP(TblTrvlDetails[[#This Row],[Location]],TblDom[],2,FALSE)="International","I","")),"")</f>
        <v/>
      </c>
      <c r="F21"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1" s="26" t="str">
        <f>IF(ISBLANK(TblTrvlDetails[[#This Row],[Rate Type]])=TRUE,"","Enter Date")</f>
        <v/>
      </c>
      <c r="H21" s="27">
        <v>0</v>
      </c>
      <c r="I21" s="27">
        <v>0</v>
      </c>
      <c r="J21" s="27">
        <v>0</v>
      </c>
      <c r="K21" s="27">
        <v>0</v>
      </c>
      <c r="L21"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28"/>
      <c r="N21" s="28"/>
      <c r="O21" s="24"/>
      <c r="P21" s="28"/>
      <c r="Q21" s="28"/>
      <c r="R21" s="28"/>
      <c r="S21" s="27">
        <f>IF(ISBLANK(TblTrvlDetails[[#This Row],[Location]]),0,IF(TblTrvlDetails[[#This Row],[D/I]]="I",VLOOKUP(TblTrvlDetails[[#This Row],[Location]],TblDom[],3,FALSE),VLOOKUP(TblTrvlDetails[[#This Row],[Location]],TblDom[],2,FALSE)))</f>
        <v>0</v>
      </c>
      <c r="T21" s="56">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56">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56">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25">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29">
        <f>IFERROR(SUM(L21:N21,P21:R21,(TblTrvlDetails[[#This Row],[Miles*]]*VLOOKUP("Car Mileage",TblTransport[#All],2,FALSE))),"")</f>
        <v>0</v>
      </c>
      <c r="Y21" s="69">
        <v>0</v>
      </c>
      <c r="Z21" s="65" t="e">
        <f>IF(MONTH(TblTrvlDetails[[#This Row],[Travel Date
required]])&lt;10,YEAR(TblTrvlDetails[[#This Row],[Travel Date
required]]),YEAR(TblTrvlDetails[[#This Row],[Travel Date
required]])+1)</f>
        <v>#VALUE!</v>
      </c>
      <c r="AA21" s="66" t="e">
        <f>CONCATENATE(TblTrvlDetails[[#This Row],[GSA FY]],TblTrvlDetails[[#This Row],[Full Amt]])</f>
        <v>#VALUE!</v>
      </c>
    </row>
    <row r="22" spans="2:27" ht="20.45" customHeight="1" x14ac:dyDescent="0.25">
      <c r="B22" s="23"/>
      <c r="C22" s="24"/>
      <c r="D22" s="23"/>
      <c r="E22" s="25" t="str">
        <f>_xlfn.IFNA(IF(VLOOKUP(TblTrvlDetails[[#This Row],[Location]],TblDom[],2,FALSE)&lt;&gt;"International","D",IF(VLOOKUP(TblTrvlDetails[[#This Row],[Location]],TblDom[],2,FALSE)="International","I","")),"")</f>
        <v/>
      </c>
      <c r="F22"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2" s="26" t="str">
        <f>IF(ISBLANK(TblTrvlDetails[[#This Row],[Rate Type]])=TRUE,"","Enter Date")</f>
        <v/>
      </c>
      <c r="H22" s="27">
        <v>0</v>
      </c>
      <c r="I22" s="27">
        <v>0</v>
      </c>
      <c r="J22" s="27">
        <v>0</v>
      </c>
      <c r="K22" s="27">
        <v>0</v>
      </c>
      <c r="L22"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28"/>
      <c r="N22" s="28"/>
      <c r="O22" s="24"/>
      <c r="P22" s="28"/>
      <c r="Q22" s="28"/>
      <c r="R22" s="28"/>
      <c r="S22" s="27">
        <f>IF(ISBLANK(TblTrvlDetails[[#This Row],[Location]]),0,IF(TblTrvlDetails[[#This Row],[D/I]]="I",VLOOKUP(TblTrvlDetails[[#This Row],[Location]],TblDom[],3,FALSE),VLOOKUP(TblTrvlDetails[[#This Row],[Location]],TblDom[],2,FALSE)))</f>
        <v>0</v>
      </c>
      <c r="T22" s="56">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56">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56">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25">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29">
        <f>IFERROR(SUM(L22:N22,P22:R22,(TblTrvlDetails[[#This Row],[Miles*]]*VLOOKUP("Car Mileage",TblTransport[#All],2,FALSE))),"")</f>
        <v>0</v>
      </c>
      <c r="Y22" s="69">
        <v>0</v>
      </c>
      <c r="Z22" s="65" t="e">
        <f>IF(MONTH(TblTrvlDetails[[#This Row],[Travel Date
required]])&lt;10,YEAR(TblTrvlDetails[[#This Row],[Travel Date
required]]),YEAR(TblTrvlDetails[[#This Row],[Travel Date
required]])+1)</f>
        <v>#VALUE!</v>
      </c>
      <c r="AA22" s="66" t="e">
        <f>CONCATENATE(TblTrvlDetails[[#This Row],[GSA FY]],TblTrvlDetails[[#This Row],[Full Amt]])</f>
        <v>#VALUE!</v>
      </c>
    </row>
    <row r="23" spans="2:27" ht="20.45" customHeight="1" x14ac:dyDescent="0.25">
      <c r="B23" s="23"/>
      <c r="C23" s="24"/>
      <c r="D23" s="23"/>
      <c r="E23" s="25" t="str">
        <f>_xlfn.IFNA(IF(VLOOKUP(TblTrvlDetails[[#This Row],[Location]],TblDom[],2,FALSE)&lt;&gt;"International","D",IF(VLOOKUP(TblTrvlDetails[[#This Row],[Location]],TblDom[],2,FALSE)="International","I","")),"")</f>
        <v/>
      </c>
      <c r="F23"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3" s="26" t="str">
        <f>IF(ISBLANK(TblTrvlDetails[[#This Row],[Rate Type]])=TRUE,"","Enter Date")</f>
        <v/>
      </c>
      <c r="H23" s="27">
        <v>0</v>
      </c>
      <c r="I23" s="27">
        <v>0</v>
      </c>
      <c r="J23" s="27">
        <v>0</v>
      </c>
      <c r="K23" s="27">
        <v>0</v>
      </c>
      <c r="L23"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28"/>
      <c r="N23" s="28"/>
      <c r="O23" s="24"/>
      <c r="P23" s="28"/>
      <c r="Q23" s="28"/>
      <c r="R23" s="28"/>
      <c r="S23" s="27">
        <f>IF(ISBLANK(TblTrvlDetails[[#This Row],[Location]]),0,IF(TblTrvlDetails[[#This Row],[D/I]]="I",VLOOKUP(TblTrvlDetails[[#This Row],[Location]],TblDom[],3,FALSE),VLOOKUP(TblTrvlDetails[[#This Row],[Location]],TblDom[],2,FALSE)))</f>
        <v>0</v>
      </c>
      <c r="T23" s="56">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56">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56">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25">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29">
        <f>IFERROR(SUM(L23:N23,P23:R23,(TblTrvlDetails[[#This Row],[Miles*]]*VLOOKUP("Car Mileage",TblTransport[#All],2,FALSE))),"")</f>
        <v>0</v>
      </c>
      <c r="Y23" s="69">
        <v>0</v>
      </c>
      <c r="Z23" s="65" t="e">
        <f>IF(MONTH(TblTrvlDetails[[#This Row],[Travel Date
required]])&lt;10,YEAR(TblTrvlDetails[[#This Row],[Travel Date
required]]),YEAR(TblTrvlDetails[[#This Row],[Travel Date
required]])+1)</f>
        <v>#VALUE!</v>
      </c>
      <c r="AA23" s="66" t="e">
        <f>CONCATENATE(TblTrvlDetails[[#This Row],[GSA FY]],TblTrvlDetails[[#This Row],[Full Amt]])</f>
        <v>#VALUE!</v>
      </c>
    </row>
    <row r="24" spans="2:27" ht="20.45" customHeight="1" x14ac:dyDescent="0.25">
      <c r="B24" s="23"/>
      <c r="C24" s="24"/>
      <c r="D24" s="23"/>
      <c r="E24" s="25" t="str">
        <f>_xlfn.IFNA(IF(VLOOKUP(TblTrvlDetails[[#This Row],[Location]],TblDom[],2,FALSE)&lt;&gt;"International","D",IF(VLOOKUP(TblTrvlDetails[[#This Row],[Location]],TblDom[],2,FALSE)="International","I","")),"")</f>
        <v/>
      </c>
      <c r="F24"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4" s="26" t="str">
        <f>IF(ISBLANK(TblTrvlDetails[[#This Row],[Rate Type]])=TRUE,"","Enter Date")</f>
        <v/>
      </c>
      <c r="H24" s="27">
        <v>0</v>
      </c>
      <c r="I24" s="27">
        <v>0</v>
      </c>
      <c r="J24" s="27">
        <v>0</v>
      </c>
      <c r="K24" s="27">
        <v>0</v>
      </c>
      <c r="L24"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28"/>
      <c r="N24" s="28"/>
      <c r="O24" s="24"/>
      <c r="P24" s="28"/>
      <c r="Q24" s="28"/>
      <c r="R24" s="28"/>
      <c r="S24" s="27">
        <f>IF(ISBLANK(TblTrvlDetails[[#This Row],[Location]]),0,IF(TblTrvlDetails[[#This Row],[D/I]]="I",VLOOKUP(TblTrvlDetails[[#This Row],[Location]],TblDom[],3,FALSE),VLOOKUP(TblTrvlDetails[[#This Row],[Location]],TblDom[],2,FALSE)))</f>
        <v>0</v>
      </c>
      <c r="T24" s="56">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56">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56">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25">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29">
        <f>IFERROR(SUM(L24:N24,P24:R24,(TblTrvlDetails[[#This Row],[Miles*]]*VLOOKUP("Car Mileage",TblTransport[#All],2,FALSE))),"")</f>
        <v>0</v>
      </c>
      <c r="Y24" s="69">
        <v>0</v>
      </c>
      <c r="Z24" s="65" t="e">
        <f>IF(MONTH(TblTrvlDetails[[#This Row],[Travel Date
required]])&lt;10,YEAR(TblTrvlDetails[[#This Row],[Travel Date
required]]),YEAR(TblTrvlDetails[[#This Row],[Travel Date
required]])+1)</f>
        <v>#VALUE!</v>
      </c>
      <c r="AA24" s="66" t="e">
        <f>CONCATENATE(TblTrvlDetails[[#This Row],[GSA FY]],TblTrvlDetails[[#This Row],[Full Amt]])</f>
        <v>#VALUE!</v>
      </c>
    </row>
    <row r="25" spans="2:27" ht="20.45" customHeight="1" x14ac:dyDescent="0.25">
      <c r="B25" s="23"/>
      <c r="C25" s="24"/>
      <c r="D25" s="23"/>
      <c r="E25" s="25" t="str">
        <f>_xlfn.IFNA(IF(VLOOKUP(TblTrvlDetails[[#This Row],[Location]],TblDom[],2,FALSE)&lt;&gt;"International","D",IF(VLOOKUP(TblTrvlDetails[[#This Row],[Location]],TblDom[],2,FALSE)="International","I","")),"")</f>
        <v/>
      </c>
      <c r="F25"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5" s="26" t="str">
        <f>IF(ISBLANK(TblTrvlDetails[[#This Row],[Rate Type]])=TRUE,"","Enter Date")</f>
        <v/>
      </c>
      <c r="H25" s="27">
        <v>0</v>
      </c>
      <c r="I25" s="27">
        <v>0</v>
      </c>
      <c r="J25" s="27">
        <v>0</v>
      </c>
      <c r="K25" s="27">
        <v>0</v>
      </c>
      <c r="L25"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28"/>
      <c r="N25" s="28"/>
      <c r="O25" s="24"/>
      <c r="P25" s="28"/>
      <c r="Q25" s="28"/>
      <c r="R25" s="28"/>
      <c r="S25" s="27">
        <f>IF(ISBLANK(TblTrvlDetails[[#This Row],[Location]]),0,IF(TblTrvlDetails[[#This Row],[D/I]]="I",VLOOKUP(TblTrvlDetails[[#This Row],[Location]],TblDom[],3,FALSE),VLOOKUP(TblTrvlDetails[[#This Row],[Location]],TblDom[],2,FALSE)))</f>
        <v>0</v>
      </c>
      <c r="T25" s="56">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56">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56">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25">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29">
        <f>IFERROR(SUM(L25:N25,P25:R25,(TblTrvlDetails[[#This Row],[Miles*]]*VLOOKUP("Car Mileage",TblTransport[#All],2,FALSE))),"")</f>
        <v>0</v>
      </c>
      <c r="Y25" s="69">
        <v>0</v>
      </c>
      <c r="Z25" s="65" t="e">
        <f>IF(MONTH(TblTrvlDetails[[#This Row],[Travel Date
required]])&lt;10,YEAR(TblTrvlDetails[[#This Row],[Travel Date
required]]),YEAR(TblTrvlDetails[[#This Row],[Travel Date
required]])+1)</f>
        <v>#VALUE!</v>
      </c>
      <c r="AA25" s="66" t="e">
        <f>CONCATENATE(TblTrvlDetails[[#This Row],[GSA FY]],TblTrvlDetails[[#This Row],[Full Amt]])</f>
        <v>#VALUE!</v>
      </c>
    </row>
    <row r="26" spans="2:27" ht="20.45" customHeight="1" x14ac:dyDescent="0.25">
      <c r="B26" s="23"/>
      <c r="C26" s="24"/>
      <c r="D26" s="23"/>
      <c r="E26" s="25" t="str">
        <f>_xlfn.IFNA(IF(VLOOKUP(TblTrvlDetails[[#This Row],[Location]],TblDom[],2,FALSE)&lt;&gt;"International","D",IF(VLOOKUP(TblTrvlDetails[[#This Row],[Location]],TblDom[],2,FALSE)="International","I","")),"")</f>
        <v/>
      </c>
      <c r="F26"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6" s="26" t="str">
        <f>IF(ISBLANK(TblTrvlDetails[[#This Row],[Rate Type]])=TRUE,"","Enter Date")</f>
        <v/>
      </c>
      <c r="H26" s="27">
        <v>0</v>
      </c>
      <c r="I26" s="27">
        <v>0</v>
      </c>
      <c r="J26" s="27">
        <v>0</v>
      </c>
      <c r="K26" s="27">
        <v>0</v>
      </c>
      <c r="L26"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28"/>
      <c r="N26" s="28"/>
      <c r="O26" s="24"/>
      <c r="P26" s="28"/>
      <c r="Q26" s="28"/>
      <c r="R26" s="28"/>
      <c r="S26" s="27">
        <f>IF(ISBLANK(TblTrvlDetails[[#This Row],[Location]]),0,IF(TblTrvlDetails[[#This Row],[D/I]]="I",VLOOKUP(TblTrvlDetails[[#This Row],[Location]],TblDom[],3,FALSE),VLOOKUP(TblTrvlDetails[[#This Row],[Location]],TblDom[],2,FALSE)))</f>
        <v>0</v>
      </c>
      <c r="T26" s="56">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56">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56">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25">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29">
        <f>IFERROR(SUM(L26:N26,P26:R26,(TblTrvlDetails[[#This Row],[Miles*]]*VLOOKUP("Car Mileage",TblTransport[#All],2,FALSE))),"")</f>
        <v>0</v>
      </c>
      <c r="Y26" s="69">
        <v>0</v>
      </c>
      <c r="Z26" s="65" t="e">
        <f>IF(MONTH(TblTrvlDetails[[#This Row],[Travel Date
required]])&lt;10,YEAR(TblTrvlDetails[[#This Row],[Travel Date
required]]),YEAR(TblTrvlDetails[[#This Row],[Travel Date
required]])+1)</f>
        <v>#VALUE!</v>
      </c>
      <c r="AA26" s="66" t="e">
        <f>CONCATENATE(TblTrvlDetails[[#This Row],[GSA FY]],TblTrvlDetails[[#This Row],[Full Amt]])</f>
        <v>#VALUE!</v>
      </c>
    </row>
    <row r="27" spans="2:27" ht="20.45" customHeight="1" x14ac:dyDescent="0.25">
      <c r="B27" s="23"/>
      <c r="C27" s="24"/>
      <c r="D27" s="23"/>
      <c r="E27" s="25" t="str">
        <f>_xlfn.IFNA(IF(VLOOKUP(TblTrvlDetails[[#This Row],[Location]],TblDom[],2,FALSE)&lt;&gt;"International","D",IF(VLOOKUP(TblTrvlDetails[[#This Row],[Location]],TblDom[],2,FALSE)="International","I","")),"")</f>
        <v/>
      </c>
      <c r="F27"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7" s="26" t="str">
        <f>IF(ISBLANK(TblTrvlDetails[[#This Row],[Rate Type]])=TRUE,"","Enter Date")</f>
        <v/>
      </c>
      <c r="H27" s="27">
        <v>0</v>
      </c>
      <c r="I27" s="27">
        <v>0</v>
      </c>
      <c r="J27" s="27">
        <v>0</v>
      </c>
      <c r="K27" s="27">
        <v>0</v>
      </c>
      <c r="L27"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28"/>
      <c r="N27" s="28"/>
      <c r="O27" s="24"/>
      <c r="P27" s="28"/>
      <c r="Q27" s="28"/>
      <c r="R27" s="28"/>
      <c r="S27" s="27">
        <f>IF(ISBLANK(TblTrvlDetails[[#This Row],[Location]]),0,IF(TblTrvlDetails[[#This Row],[D/I]]="I",VLOOKUP(TblTrvlDetails[[#This Row],[Location]],TblDom[],3,FALSE),VLOOKUP(TblTrvlDetails[[#This Row],[Location]],TblDom[],2,FALSE)))</f>
        <v>0</v>
      </c>
      <c r="T27" s="56">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56">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56">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25">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29">
        <f>IFERROR(SUM(L27:N27,P27:R27,(TblTrvlDetails[[#This Row],[Miles*]]*VLOOKUP("Car Mileage",TblTransport[#All],2,FALSE))),"")</f>
        <v>0</v>
      </c>
      <c r="Y27" s="69">
        <v>0</v>
      </c>
      <c r="Z27" s="65" t="e">
        <f>IF(MONTH(TblTrvlDetails[[#This Row],[Travel Date
required]])&lt;10,YEAR(TblTrvlDetails[[#This Row],[Travel Date
required]]),YEAR(TblTrvlDetails[[#This Row],[Travel Date
required]])+1)</f>
        <v>#VALUE!</v>
      </c>
      <c r="AA27" s="66" t="e">
        <f>CONCATENATE(TblTrvlDetails[[#This Row],[GSA FY]],TblTrvlDetails[[#This Row],[Full Amt]])</f>
        <v>#VALUE!</v>
      </c>
    </row>
    <row r="28" spans="2:27" ht="20.45" customHeight="1" x14ac:dyDescent="0.25">
      <c r="B28" s="23"/>
      <c r="C28" s="24"/>
      <c r="D28" s="23"/>
      <c r="E28" s="25" t="str">
        <f>_xlfn.IFNA(IF(VLOOKUP(TblTrvlDetails[[#This Row],[Location]],TblDom[],2,FALSE)&lt;&gt;"International","D",IF(VLOOKUP(TblTrvlDetails[[#This Row],[Location]],TblDom[],2,FALSE)="International","I","")),"")</f>
        <v/>
      </c>
      <c r="F28"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8" s="26" t="str">
        <f>IF(ISBLANK(TblTrvlDetails[[#This Row],[Rate Type]])=TRUE,"","Enter Date")</f>
        <v/>
      </c>
      <c r="H28" s="27">
        <v>0</v>
      </c>
      <c r="I28" s="27">
        <v>0</v>
      </c>
      <c r="J28" s="27">
        <v>0</v>
      </c>
      <c r="K28" s="27">
        <v>0</v>
      </c>
      <c r="L28"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28"/>
      <c r="N28" s="28"/>
      <c r="O28" s="24"/>
      <c r="P28" s="28"/>
      <c r="Q28" s="28"/>
      <c r="R28" s="28"/>
      <c r="S28" s="27">
        <f>IF(ISBLANK(TblTrvlDetails[[#This Row],[Location]]),0,IF(TblTrvlDetails[[#This Row],[D/I]]="I",VLOOKUP(TblTrvlDetails[[#This Row],[Location]],TblDom[],3,FALSE),VLOOKUP(TblTrvlDetails[[#This Row],[Location]],TblDom[],2,FALSE)))</f>
        <v>0</v>
      </c>
      <c r="T28" s="56">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56">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56">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25">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29">
        <f>IFERROR(SUM(L28:N28,P28:R28,(TblTrvlDetails[[#This Row],[Miles*]]*VLOOKUP("Car Mileage",TblTransport[#All],2,FALSE))),"")</f>
        <v>0</v>
      </c>
      <c r="Y28" s="69">
        <v>0</v>
      </c>
      <c r="Z28" s="65" t="e">
        <f>IF(MONTH(TblTrvlDetails[[#This Row],[Travel Date
required]])&lt;10,YEAR(TblTrvlDetails[[#This Row],[Travel Date
required]]),YEAR(TblTrvlDetails[[#This Row],[Travel Date
required]])+1)</f>
        <v>#VALUE!</v>
      </c>
      <c r="AA28" s="66" t="e">
        <f>CONCATENATE(TblTrvlDetails[[#This Row],[GSA FY]],TblTrvlDetails[[#This Row],[Full Amt]])</f>
        <v>#VALUE!</v>
      </c>
    </row>
    <row r="29" spans="2:27" ht="20.45" customHeight="1" x14ac:dyDescent="0.25">
      <c r="B29" s="23"/>
      <c r="C29" s="24"/>
      <c r="D29" s="23"/>
      <c r="E29" s="25" t="str">
        <f>_xlfn.IFNA(IF(VLOOKUP(TblTrvlDetails[[#This Row],[Location]],TblDom[],2,FALSE)&lt;&gt;"International","D",IF(VLOOKUP(TblTrvlDetails[[#This Row],[Location]],TblDom[],2,FALSE)="International","I","")),"")</f>
        <v/>
      </c>
      <c r="F29" s="25">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9" s="26" t="str">
        <f>IF(ISBLANK(TblTrvlDetails[[#This Row],[Rate Type]])=TRUE,"","Enter Date")</f>
        <v/>
      </c>
      <c r="H29" s="27">
        <v>0</v>
      </c>
      <c r="I29" s="27">
        <v>0</v>
      </c>
      <c r="J29" s="27">
        <v>0</v>
      </c>
      <c r="K29" s="27">
        <v>0</v>
      </c>
      <c r="L29" s="25">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28"/>
      <c r="N29" s="28"/>
      <c r="O29" s="24"/>
      <c r="P29" s="28"/>
      <c r="Q29" s="28"/>
      <c r="R29" s="28"/>
      <c r="S29" s="27">
        <f>IF(ISBLANK(TblTrvlDetails[[#This Row],[Location]]),0,IF(TblTrvlDetails[[#This Row],[D/I]]="I",VLOOKUP(TblTrvlDetails[[#This Row],[Location]],TblDom[],3,FALSE),VLOOKUP(TblTrvlDetails[[#This Row],[Location]],TblDom[],2,FALSE)))</f>
        <v>0</v>
      </c>
      <c r="T29" s="56">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56">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56">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25">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29">
        <f>IFERROR(SUM(L29:N29,P29:R29,(TblTrvlDetails[[#This Row],[Miles*]]*VLOOKUP("Car Mileage",TblTransport[#All],2,FALSE))),"")</f>
        <v>0</v>
      </c>
      <c r="Y29" s="69">
        <v>0</v>
      </c>
      <c r="Z29" s="65" t="e">
        <f>IF(MONTH(TblTrvlDetails[[#This Row],[Travel Date
required]])&lt;10,YEAR(TblTrvlDetails[[#This Row],[Travel Date
required]]),YEAR(TblTrvlDetails[[#This Row],[Travel Date
required]])+1)</f>
        <v>#VALUE!</v>
      </c>
      <c r="AA29" s="66" t="e">
        <f>CONCATENATE(TblTrvlDetails[[#This Row],[GSA FY]],TblTrvlDetails[[#This Row],[Full Amt]])</f>
        <v>#VALUE!</v>
      </c>
    </row>
  </sheetData>
  <mergeCells count="15">
    <mergeCell ref="I13:K13"/>
    <mergeCell ref="C3:D3"/>
    <mergeCell ref="C4:D4"/>
    <mergeCell ref="Q10:R11"/>
    <mergeCell ref="X10:Y11"/>
    <mergeCell ref="F11:P11"/>
    <mergeCell ref="F6:H7"/>
    <mergeCell ref="F8:H8"/>
    <mergeCell ref="F9:I9"/>
    <mergeCell ref="A3:A4"/>
    <mergeCell ref="Y2:Y4"/>
    <mergeCell ref="G3:H3"/>
    <mergeCell ref="G5:H5"/>
    <mergeCell ref="G4:H4"/>
    <mergeCell ref="L2:R3"/>
  </mergeCells>
  <phoneticPr fontId="11" type="noConversion"/>
  <conditionalFormatting sqref="F4:F5">
    <cfRule type="expression" dxfId="77" priority="1">
      <formula>(ISBLANK(G4))</formula>
    </cfRule>
  </conditionalFormatting>
  <conditionalFormatting sqref="G15:G29">
    <cfRule type="containsText" dxfId="76" priority="4" operator="containsText" text="Enter Date">
      <formula>NOT(ISERROR(SEARCH("Enter Date",G15)))</formula>
    </cfRule>
  </conditionalFormatting>
  <dataValidations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F6:H7" r:id="rId1" display="*Look up your continental US per diem rates by going to the GSA website and entering the city &amp; state." xr:uid="{F1247F4F-3D44-4E6A-9286-38CD0D8B765F}"/>
    <hyperlink ref="F8:H8" r:id="rId2" display="**For Alaska/Hawaii/US territories, look up your per diem rates by going to the DoD website and searching under OCONUS." xr:uid="{4255C5EB-5A47-4637-AB68-25ACCF85228F}"/>
    <hyperlink ref="F9:I9" r:id="rId3" display="*For international rates, visit the US Department of State website." xr:uid="{A1DBAAA2-037E-4B2D-9C80-5C08B9E2A9A1}"/>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ignoredErrors>
    <ignoredError sqref="G16:G29" unlockedFormula="1"/>
    <ignoredError sqref="H15:H29 I15:I29 J15:J29 K15:K29" calculatedColumn="1"/>
  </ignoredErrors>
  <drawing r:id="rId5"/>
  <legacyDrawingHF r:id="rId6"/>
  <tableParts count="2">
    <tablePart r:id="rId7"/>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C15:C29</xm:sqref>
        </x14:dataValidation>
        <x14:dataValidation type="list" allowBlank="1" showInputMessage="1" showErrorMessage="1" xr:uid="{DE094C07-7717-4590-923A-2A5E75732D31}">
          <x14:formula1>
            <xm:f>IF($E$6="2023",Data!$Q$4:$Q$9,IF($E$6="2024",Data!$Q$10:$Q$15,Data!$Q$4:$Q$14))</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5" x14ac:dyDescent="0.25"/>
  <cols>
    <col min="1" max="1" width="9.140625" customWidth="1"/>
    <col min="2" max="2" width="49.85546875" customWidth="1"/>
    <col min="3" max="3" width="10.42578125" bestFit="1" customWidth="1"/>
  </cols>
  <sheetData>
    <row r="1" spans="1:3" x14ac:dyDescent="0.25">
      <c r="A1" s="60" t="s">
        <v>47</v>
      </c>
      <c r="B1" s="61" t="s">
        <v>48</v>
      </c>
      <c r="C1" s="59" t="s">
        <v>49</v>
      </c>
    </row>
    <row r="2" spans="1:3" x14ac:dyDescent="0.25">
      <c r="A2" s="71">
        <v>1</v>
      </c>
      <c r="B2" s="73" t="s">
        <v>50</v>
      </c>
      <c r="C2" s="72">
        <v>45236</v>
      </c>
    </row>
    <row r="3" spans="1:3" x14ac:dyDescent="0.25">
      <c r="A3" s="71">
        <v>2</v>
      </c>
      <c r="B3" s="73" t="s">
        <v>51</v>
      </c>
      <c r="C3" s="72">
        <v>45243</v>
      </c>
    </row>
    <row r="4" spans="1:3" ht="30" x14ac:dyDescent="0.25">
      <c r="A4" s="71">
        <v>3</v>
      </c>
      <c r="B4" s="73" t="s">
        <v>52</v>
      </c>
      <c r="C4" s="72">
        <v>45271</v>
      </c>
    </row>
    <row r="5" spans="1:3" ht="30" x14ac:dyDescent="0.25">
      <c r="A5" s="71">
        <v>4</v>
      </c>
      <c r="B5" s="73" t="s">
        <v>53</v>
      </c>
      <c r="C5" s="72">
        <v>45280</v>
      </c>
    </row>
    <row r="6" spans="1:3" ht="30" x14ac:dyDescent="0.25">
      <c r="A6" s="71">
        <v>5</v>
      </c>
      <c r="B6" s="73" t="s">
        <v>54</v>
      </c>
      <c r="C6" s="72">
        <v>45566</v>
      </c>
    </row>
    <row r="7" spans="1:3" ht="150" x14ac:dyDescent="0.25">
      <c r="A7" s="71">
        <v>6</v>
      </c>
      <c r="B7" s="73" t="s">
        <v>55</v>
      </c>
      <c r="C7" s="72">
        <v>45575</v>
      </c>
    </row>
    <row r="8" spans="1:3" ht="30" x14ac:dyDescent="0.25">
      <c r="A8" s="71">
        <v>7</v>
      </c>
      <c r="B8" s="73" t="s">
        <v>56</v>
      </c>
      <c r="C8" s="72">
        <v>45575</v>
      </c>
    </row>
    <row r="9" spans="1:3" x14ac:dyDescent="0.25">
      <c r="A9" s="71"/>
      <c r="B9" s="73"/>
      <c r="C9" s="74"/>
    </row>
    <row r="10" spans="1:3" x14ac:dyDescent="0.25">
      <c r="A10" s="71"/>
      <c r="B10" s="73"/>
      <c r="C10" s="74"/>
    </row>
    <row r="11" spans="1:3" x14ac:dyDescent="0.25">
      <c r="A11" s="71"/>
      <c r="B11" s="73"/>
      <c r="C11" s="74"/>
    </row>
    <row r="12" spans="1:3" x14ac:dyDescent="0.25">
      <c r="A12" s="71"/>
      <c r="B12" s="73"/>
      <c r="C12" s="74"/>
    </row>
    <row r="13" spans="1:3" x14ac:dyDescent="0.25">
      <c r="A13" s="71"/>
      <c r="B13" s="73"/>
      <c r="C13" s="74"/>
    </row>
    <row r="14" spans="1:3" x14ac:dyDescent="0.25">
      <c r="A14" s="75"/>
      <c r="B14" s="77"/>
      <c r="C14" s="76"/>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tabSelected="1" workbookViewId="0">
      <selection activeCell="B26" sqref="B26"/>
    </sheetView>
  </sheetViews>
  <sheetFormatPr defaultRowHeight="15" x14ac:dyDescent="0.25"/>
  <cols>
    <col min="2" max="2" width="127.42578125" customWidth="1"/>
  </cols>
  <sheetData>
    <row r="2" spans="1:2" ht="18.75" x14ac:dyDescent="0.3">
      <c r="B2" s="2" t="s">
        <v>0</v>
      </c>
    </row>
    <row r="3" spans="1:2" ht="38.450000000000003" customHeight="1" x14ac:dyDescent="0.25">
      <c r="B3" s="46" t="s">
        <v>96</v>
      </c>
    </row>
    <row r="4" spans="1:2" x14ac:dyDescent="0.25">
      <c r="A4" s="21"/>
      <c r="B4" s="21"/>
    </row>
    <row r="5" spans="1:2" x14ac:dyDescent="0.25">
      <c r="A5" s="21">
        <v>1</v>
      </c>
      <c r="B5" s="49" t="s">
        <v>2</v>
      </c>
    </row>
    <row r="6" spans="1:2" x14ac:dyDescent="0.25">
      <c r="A6" s="21">
        <v>2</v>
      </c>
      <c r="B6" s="49" t="s">
        <v>98</v>
      </c>
    </row>
    <row r="7" spans="1:2" x14ac:dyDescent="0.25">
      <c r="A7" s="21">
        <v>3</v>
      </c>
      <c r="B7" s="49" t="s">
        <v>97</v>
      </c>
    </row>
    <row r="8" spans="1:2" ht="30" x14ac:dyDescent="0.25">
      <c r="A8" s="21">
        <v>4</v>
      </c>
      <c r="B8" s="50" t="s">
        <v>3</v>
      </c>
    </row>
    <row r="9" spans="1:2" x14ac:dyDescent="0.25">
      <c r="A9" s="21">
        <v>5</v>
      </c>
      <c r="B9" s="51" t="s">
        <v>4</v>
      </c>
    </row>
    <row r="10" spans="1:2" x14ac:dyDescent="0.25">
      <c r="A10" s="21">
        <v>6</v>
      </c>
      <c r="B10" s="48" t="s">
        <v>5</v>
      </c>
    </row>
    <row r="11" spans="1:2" x14ac:dyDescent="0.25">
      <c r="A11" s="21">
        <v>7</v>
      </c>
      <c r="B11" s="47" t="s">
        <v>6</v>
      </c>
    </row>
    <row r="12" spans="1:2" ht="30" x14ac:dyDescent="0.25">
      <c r="A12" s="21">
        <v>8</v>
      </c>
      <c r="B12" s="47" t="s">
        <v>7</v>
      </c>
    </row>
    <row r="13" spans="1:2" x14ac:dyDescent="0.25">
      <c r="A13" s="21">
        <v>9</v>
      </c>
      <c r="B13" s="47" t="s">
        <v>99</v>
      </c>
    </row>
    <row r="14" spans="1:2" x14ac:dyDescent="0.25">
      <c r="A14" s="21">
        <v>10</v>
      </c>
      <c r="B14" s="47" t="s">
        <v>8</v>
      </c>
    </row>
    <row r="15" spans="1:2" ht="45" x14ac:dyDescent="0.25">
      <c r="A15" s="21">
        <v>11</v>
      </c>
      <c r="B15" s="47" t="s">
        <v>9</v>
      </c>
    </row>
    <row r="16" spans="1:2" x14ac:dyDescent="0.25">
      <c r="A16" s="21">
        <v>12</v>
      </c>
      <c r="B16" s="47" t="s">
        <v>10</v>
      </c>
    </row>
    <row r="17" spans="1:2" x14ac:dyDescent="0.25">
      <c r="A17" s="21">
        <v>13</v>
      </c>
      <c r="B17" s="47" t="s">
        <v>100</v>
      </c>
    </row>
    <row r="18" spans="1:2" x14ac:dyDescent="0.25">
      <c r="A18" s="21">
        <v>14</v>
      </c>
      <c r="B18" s="47" t="s">
        <v>11</v>
      </c>
    </row>
    <row r="19" spans="1:2" x14ac:dyDescent="0.25">
      <c r="A19" s="21">
        <v>15</v>
      </c>
      <c r="B19" s="47" t="s">
        <v>12</v>
      </c>
    </row>
    <row r="20" spans="1:2" ht="30" x14ac:dyDescent="0.25">
      <c r="A20" s="21">
        <v>16</v>
      </c>
      <c r="B20" s="47" t="s">
        <v>101</v>
      </c>
    </row>
    <row r="21" spans="1:2" ht="30" x14ac:dyDescent="0.25">
      <c r="A21" s="21">
        <v>17</v>
      </c>
      <c r="B21" s="47" t="s">
        <v>102</v>
      </c>
    </row>
    <row r="22" spans="1:2" x14ac:dyDescent="0.25">
      <c r="A22" s="21"/>
      <c r="B22" s="46" t="s">
        <v>1</v>
      </c>
    </row>
    <row r="23" spans="1:2" x14ac:dyDescent="0.25">
      <c r="A23" s="21"/>
    </row>
    <row r="24" spans="1:2" x14ac:dyDescent="0.25">
      <c r="A24" s="21"/>
    </row>
    <row r="25" spans="1:2" x14ac:dyDescent="0.25">
      <c r="A25" s="21"/>
    </row>
    <row r="26" spans="1:2" x14ac:dyDescent="0.25">
      <c r="A26" s="21"/>
    </row>
  </sheetData>
  <hyperlinks>
    <hyperlink ref="B8" r:id="rId1" xr:uid="{CD5D882E-A431-4365-970A-E80674AB183F}"/>
    <hyperlink ref="B9" r:id="rId2" xr:uid="{E69C8169-DE80-40FB-BDDA-C33782A72979}"/>
    <hyperlink ref="B10" r:id="rId3" display="5  Search the Dept of State site for the international M&amp;IE per diem rates. Enter the resulting value in column 3 of the Location table." xr:uid="{C4AAF286-4DFD-45EC-A13D-966A3772FA79}"/>
    <hyperlink ref="B3" r:id="rId4" xr:uid="{F76B10FD-3447-4D52-939F-F9196C386506}"/>
    <hyperlink ref="B22" r:id="rId5" display="For conversion rates, refer to OANDA Currency. Converter." xr:uid="{123C6159-8792-454C-8827-D8564629953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I1" workbookViewId="0">
      <selection activeCell="AA12" sqref="AA12"/>
    </sheetView>
  </sheetViews>
  <sheetFormatPr defaultRowHeight="15" x14ac:dyDescent="0.25"/>
  <cols>
    <col min="1" max="1" width="17" hidden="1" customWidth="1"/>
    <col min="2" max="2" width="7" hidden="1" customWidth="1"/>
    <col min="3" max="3" width="23" hidden="1" customWidth="1"/>
    <col min="4" max="4" width="13.7109375" style="17" customWidth="1"/>
    <col min="5" max="7" width="13.28515625" customWidth="1"/>
    <col min="8" max="8" width="13.85546875" customWidth="1"/>
    <col min="10" max="10" width="12.5703125" bestFit="1" customWidth="1"/>
    <col min="11" max="11" width="11.28515625" bestFit="1" customWidth="1"/>
    <col min="12" max="12" width="9.28515625" bestFit="1" customWidth="1"/>
    <col min="13" max="13" width="8" bestFit="1" customWidth="1"/>
    <col min="14" max="14" width="12.85546875" bestFit="1" customWidth="1"/>
    <col min="16" max="16" width="16.140625" bestFit="1" customWidth="1"/>
    <col min="18" max="18" width="12.42578125" customWidth="1"/>
    <col min="20" max="20" width="9.28515625" bestFit="1" customWidth="1"/>
    <col min="22" max="22" width="9.85546875" bestFit="1" customWidth="1"/>
    <col min="24" max="24" width="15.85546875" customWidth="1"/>
    <col min="25" max="25" width="10.28515625" customWidth="1"/>
    <col min="27" max="27" width="22" customWidth="1"/>
    <col min="28" max="28" width="21.85546875" bestFit="1" customWidth="1"/>
  </cols>
  <sheetData>
    <row r="1" spans="1:28" ht="15.75" x14ac:dyDescent="0.25">
      <c r="D1" s="18" t="s">
        <v>57</v>
      </c>
      <c r="F1" s="62">
        <v>45200</v>
      </c>
      <c r="J1" s="18" t="s">
        <v>57</v>
      </c>
      <c r="L1" s="62">
        <v>45566</v>
      </c>
      <c r="P1" s="1" t="s">
        <v>58</v>
      </c>
      <c r="Q1">
        <v>2023</v>
      </c>
      <c r="R1" s="67">
        <v>45218</v>
      </c>
      <c r="S1">
        <v>2024</v>
      </c>
      <c r="T1" s="67">
        <v>45566</v>
      </c>
      <c r="X1" t="s">
        <v>59</v>
      </c>
    </row>
    <row r="3" spans="1:28" x14ac:dyDescent="0.25">
      <c r="A3" s="3" t="s">
        <v>60</v>
      </c>
      <c r="D3" s="15" t="s">
        <v>61</v>
      </c>
      <c r="E3" s="4" t="s">
        <v>39</v>
      </c>
      <c r="F3" s="4" t="s">
        <v>40</v>
      </c>
      <c r="G3" s="4" t="s">
        <v>41</v>
      </c>
      <c r="H3" s="5" t="s">
        <v>62</v>
      </c>
      <c r="J3" s="15" t="s">
        <v>61</v>
      </c>
      <c r="K3" s="4" t="s">
        <v>39</v>
      </c>
      <c r="L3" s="4" t="s">
        <v>40</v>
      </c>
      <c r="M3" s="4" t="s">
        <v>41</v>
      </c>
      <c r="N3" s="5" t="s">
        <v>62</v>
      </c>
      <c r="P3" s="3" t="s">
        <v>63</v>
      </c>
      <c r="Q3" s="3" t="s">
        <v>60</v>
      </c>
      <c r="R3" s="3" t="s">
        <v>64</v>
      </c>
      <c r="S3" s="3" t="s">
        <v>40</v>
      </c>
      <c r="T3" s="3" t="s">
        <v>41</v>
      </c>
      <c r="U3" s="3" t="s">
        <v>65</v>
      </c>
      <c r="V3" s="3" t="s">
        <v>66</v>
      </c>
      <c r="W3" s="3" t="s">
        <v>67</v>
      </c>
      <c r="Y3" t="s">
        <v>68</v>
      </c>
      <c r="Z3" t="s">
        <v>69</v>
      </c>
      <c r="AB3" t="s">
        <v>22</v>
      </c>
    </row>
    <row r="4" spans="1:28" x14ac:dyDescent="0.25">
      <c r="A4" s="3">
        <v>59</v>
      </c>
      <c r="D4" s="16" t="s">
        <v>70</v>
      </c>
      <c r="E4" s="6">
        <v>0.15</v>
      </c>
      <c r="F4" s="6">
        <v>0.25</v>
      </c>
      <c r="G4" s="6">
        <v>0.4</v>
      </c>
      <c r="H4" s="7">
        <v>0.2</v>
      </c>
      <c r="J4" s="16" t="s">
        <v>70</v>
      </c>
      <c r="K4" s="6">
        <v>0.15</v>
      </c>
      <c r="L4" s="6">
        <v>0.25</v>
      </c>
      <c r="M4" s="6">
        <v>0.4</v>
      </c>
      <c r="N4" s="7">
        <v>0.2</v>
      </c>
      <c r="P4" s="3" t="s">
        <v>71</v>
      </c>
      <c r="Q4" s="3">
        <v>59</v>
      </c>
      <c r="R4" s="64">
        <v>13</v>
      </c>
      <c r="S4" s="64">
        <v>15</v>
      </c>
      <c r="T4" s="64">
        <v>26</v>
      </c>
      <c r="U4" s="64">
        <v>5</v>
      </c>
      <c r="V4" s="64">
        <v>44.25</v>
      </c>
      <c r="W4" s="70" t="s">
        <v>72</v>
      </c>
      <c r="Y4" t="s">
        <v>73</v>
      </c>
      <c r="AB4" t="s">
        <v>66</v>
      </c>
    </row>
    <row r="5" spans="1:28" x14ac:dyDescent="0.25">
      <c r="A5" s="3">
        <v>64</v>
      </c>
      <c r="D5" s="8">
        <v>1</v>
      </c>
      <c r="E5" s="9">
        <v>0</v>
      </c>
      <c r="F5" s="9">
        <v>0</v>
      </c>
      <c r="G5" s="9">
        <v>0</v>
      </c>
      <c r="H5" s="10">
        <v>1</v>
      </c>
      <c r="J5" s="8">
        <v>1</v>
      </c>
      <c r="K5" s="9">
        <v>0</v>
      </c>
      <c r="L5" s="9">
        <v>0</v>
      </c>
      <c r="M5" s="9">
        <v>0</v>
      </c>
      <c r="N5" s="10">
        <v>1</v>
      </c>
      <c r="P5" s="3" t="s">
        <v>74</v>
      </c>
      <c r="Q5" s="3">
        <v>64</v>
      </c>
      <c r="R5" s="64">
        <v>14</v>
      </c>
      <c r="S5" s="64">
        <v>16</v>
      </c>
      <c r="T5" s="64">
        <v>29</v>
      </c>
      <c r="U5" s="64">
        <v>5</v>
      </c>
      <c r="V5" s="64">
        <v>48</v>
      </c>
      <c r="W5" s="70" t="s">
        <v>72</v>
      </c>
      <c r="Y5" t="s">
        <v>75</v>
      </c>
      <c r="AB5" t="s">
        <v>76</v>
      </c>
    </row>
    <row r="6" spans="1:28" x14ac:dyDescent="0.25">
      <c r="A6" s="3">
        <v>69</v>
      </c>
      <c r="D6" s="8">
        <v>2</v>
      </c>
      <c r="E6" s="9">
        <v>0</v>
      </c>
      <c r="F6" s="9">
        <v>0</v>
      </c>
      <c r="G6" s="9">
        <v>1</v>
      </c>
      <c r="H6" s="10">
        <v>1</v>
      </c>
      <c r="J6" s="8">
        <v>2</v>
      </c>
      <c r="K6" s="9">
        <v>0</v>
      </c>
      <c r="L6" s="9">
        <v>0</v>
      </c>
      <c r="M6" s="9">
        <v>1</v>
      </c>
      <c r="N6" s="10">
        <v>1</v>
      </c>
      <c r="P6" s="3" t="s">
        <v>77</v>
      </c>
      <c r="Q6" s="3">
        <v>69</v>
      </c>
      <c r="R6" s="64">
        <v>16</v>
      </c>
      <c r="S6" s="64">
        <v>17</v>
      </c>
      <c r="T6" s="64">
        <v>31</v>
      </c>
      <c r="U6" s="64">
        <v>5</v>
      </c>
      <c r="V6" s="64">
        <v>51.75</v>
      </c>
      <c r="W6" s="70" t="s">
        <v>72</v>
      </c>
      <c r="Y6" t="s">
        <v>78</v>
      </c>
      <c r="Z6">
        <v>0.21</v>
      </c>
      <c r="AB6" t="s">
        <v>79</v>
      </c>
    </row>
    <row r="7" spans="1:28" x14ac:dyDescent="0.25">
      <c r="A7" s="3">
        <v>74</v>
      </c>
      <c r="D7" s="8">
        <v>3</v>
      </c>
      <c r="E7" s="9">
        <v>0</v>
      </c>
      <c r="F7" s="9">
        <v>1</v>
      </c>
      <c r="G7" s="9">
        <v>1</v>
      </c>
      <c r="H7" s="10">
        <v>1</v>
      </c>
      <c r="J7" s="8">
        <v>3</v>
      </c>
      <c r="K7" s="9">
        <v>0</v>
      </c>
      <c r="L7" s="9">
        <v>1</v>
      </c>
      <c r="M7" s="9">
        <v>1</v>
      </c>
      <c r="N7" s="10">
        <v>1</v>
      </c>
      <c r="P7" s="3" t="s">
        <v>80</v>
      </c>
      <c r="Q7" s="3">
        <v>74</v>
      </c>
      <c r="R7" s="64">
        <v>17</v>
      </c>
      <c r="S7" s="64">
        <v>18</v>
      </c>
      <c r="T7" s="64">
        <v>34</v>
      </c>
      <c r="U7" s="64">
        <v>5</v>
      </c>
      <c r="V7" s="64">
        <v>55.5</v>
      </c>
      <c r="W7" s="70" t="s">
        <v>72</v>
      </c>
    </row>
    <row r="8" spans="1:28" x14ac:dyDescent="0.25">
      <c r="A8" s="3">
        <v>79</v>
      </c>
      <c r="D8" s="8">
        <v>4</v>
      </c>
      <c r="E8" s="9">
        <v>1</v>
      </c>
      <c r="F8" s="9">
        <v>1</v>
      </c>
      <c r="G8" s="9">
        <v>1</v>
      </c>
      <c r="H8" s="10">
        <v>1</v>
      </c>
      <c r="J8" s="8">
        <v>4</v>
      </c>
      <c r="K8" s="9">
        <v>1</v>
      </c>
      <c r="L8" s="9">
        <v>1</v>
      </c>
      <c r="M8" s="9">
        <v>1</v>
      </c>
      <c r="N8" s="10">
        <v>1</v>
      </c>
      <c r="P8" s="3" t="s">
        <v>81</v>
      </c>
      <c r="Q8" s="3">
        <v>79</v>
      </c>
      <c r="R8" s="64">
        <v>18</v>
      </c>
      <c r="S8" s="64">
        <v>20</v>
      </c>
      <c r="T8" s="64">
        <v>36</v>
      </c>
      <c r="U8" s="64">
        <v>5</v>
      </c>
      <c r="V8" s="64">
        <v>59.25</v>
      </c>
      <c r="W8" s="70" t="s">
        <v>72</v>
      </c>
    </row>
    <row r="9" spans="1:28" x14ac:dyDescent="0.25">
      <c r="D9" s="8">
        <v>5</v>
      </c>
      <c r="E9" s="9">
        <v>1</v>
      </c>
      <c r="F9" s="9">
        <v>1</v>
      </c>
      <c r="G9" s="9">
        <v>2</v>
      </c>
      <c r="H9" s="10">
        <v>1</v>
      </c>
      <c r="J9" s="8">
        <v>5</v>
      </c>
      <c r="K9" s="9">
        <v>1</v>
      </c>
      <c r="L9" s="9">
        <v>1</v>
      </c>
      <c r="M9" s="9">
        <v>2</v>
      </c>
      <c r="N9" s="10">
        <v>1</v>
      </c>
      <c r="P9" s="3" t="s">
        <v>82</v>
      </c>
      <c r="Q9" s="3" t="s">
        <v>82</v>
      </c>
      <c r="R9" s="64"/>
      <c r="S9" s="64"/>
      <c r="T9" s="64"/>
      <c r="U9" s="64"/>
      <c r="V9" s="64"/>
      <c r="W9" s="70"/>
    </row>
    <row r="10" spans="1:28" x14ac:dyDescent="0.25">
      <c r="D10" s="8">
        <v>6</v>
      </c>
      <c r="E10" s="9">
        <v>1</v>
      </c>
      <c r="F10" s="9">
        <v>2</v>
      </c>
      <c r="G10" s="9">
        <v>2</v>
      </c>
      <c r="H10" s="10">
        <v>1</v>
      </c>
      <c r="J10" s="8">
        <v>6</v>
      </c>
      <c r="K10" s="9">
        <v>1</v>
      </c>
      <c r="L10" s="9">
        <v>2</v>
      </c>
      <c r="M10" s="9">
        <v>2</v>
      </c>
      <c r="N10" s="10">
        <v>1</v>
      </c>
      <c r="P10" s="3" t="s">
        <v>83</v>
      </c>
      <c r="Q10" s="3">
        <v>68</v>
      </c>
      <c r="R10" s="64">
        <v>16</v>
      </c>
      <c r="S10" s="64">
        <v>19</v>
      </c>
      <c r="T10" s="64">
        <v>28</v>
      </c>
      <c r="U10" s="64">
        <v>5</v>
      </c>
      <c r="V10" s="64">
        <v>51</v>
      </c>
      <c r="W10" t="s">
        <v>84</v>
      </c>
    </row>
    <row r="11" spans="1:28" x14ac:dyDescent="0.25">
      <c r="D11" s="8">
        <v>7</v>
      </c>
      <c r="E11" s="9">
        <v>1</v>
      </c>
      <c r="F11" s="9">
        <v>2</v>
      </c>
      <c r="G11" s="9">
        <v>3</v>
      </c>
      <c r="H11" s="10">
        <v>1</v>
      </c>
      <c r="J11" s="8">
        <v>7</v>
      </c>
      <c r="K11" s="9">
        <v>1</v>
      </c>
      <c r="L11" s="9">
        <v>2</v>
      </c>
      <c r="M11" s="9">
        <v>3</v>
      </c>
      <c r="N11" s="10">
        <v>1</v>
      </c>
      <c r="P11" s="3" t="s">
        <v>85</v>
      </c>
      <c r="Q11" s="3">
        <v>74</v>
      </c>
      <c r="R11" s="64">
        <v>18</v>
      </c>
      <c r="S11" s="64">
        <v>20</v>
      </c>
      <c r="T11" s="64">
        <v>31</v>
      </c>
      <c r="U11" s="64">
        <v>5</v>
      </c>
      <c r="V11" s="64">
        <v>55.5</v>
      </c>
      <c r="W11" t="s">
        <v>84</v>
      </c>
    </row>
    <row r="12" spans="1:28" x14ac:dyDescent="0.25">
      <c r="D12" s="8">
        <v>8</v>
      </c>
      <c r="E12" s="9">
        <v>1</v>
      </c>
      <c r="F12" s="9">
        <v>2</v>
      </c>
      <c r="G12" s="9">
        <v>3</v>
      </c>
      <c r="H12" s="10">
        <v>2</v>
      </c>
      <c r="J12" s="8">
        <v>8</v>
      </c>
      <c r="K12" s="9">
        <v>1</v>
      </c>
      <c r="L12" s="9">
        <v>2</v>
      </c>
      <c r="M12" s="9">
        <v>3</v>
      </c>
      <c r="N12" s="10">
        <v>2</v>
      </c>
      <c r="P12" s="3" t="s">
        <v>86</v>
      </c>
      <c r="Q12" s="3">
        <v>80</v>
      </c>
      <c r="R12" s="64">
        <v>20</v>
      </c>
      <c r="S12" s="64">
        <v>22</v>
      </c>
      <c r="T12" s="64">
        <v>33</v>
      </c>
      <c r="U12" s="64">
        <v>5</v>
      </c>
      <c r="V12" s="64">
        <v>60</v>
      </c>
      <c r="W12" t="s">
        <v>84</v>
      </c>
    </row>
    <row r="13" spans="1:28" x14ac:dyDescent="0.25">
      <c r="D13" s="8">
        <v>9</v>
      </c>
      <c r="E13" s="9">
        <v>1</v>
      </c>
      <c r="F13" s="9">
        <v>2</v>
      </c>
      <c r="G13" s="9">
        <v>4</v>
      </c>
      <c r="H13" s="10">
        <v>2</v>
      </c>
      <c r="J13" s="8">
        <v>9</v>
      </c>
      <c r="K13" s="9">
        <v>1</v>
      </c>
      <c r="L13" s="9">
        <v>2</v>
      </c>
      <c r="M13" s="9">
        <v>4</v>
      </c>
      <c r="N13" s="10">
        <v>2</v>
      </c>
      <c r="P13" s="3" t="s">
        <v>87</v>
      </c>
      <c r="Q13" s="3">
        <v>86</v>
      </c>
      <c r="R13" s="64">
        <v>22</v>
      </c>
      <c r="S13" s="64">
        <v>23</v>
      </c>
      <c r="T13" s="64">
        <v>36</v>
      </c>
      <c r="U13" s="64">
        <v>5</v>
      </c>
      <c r="V13" s="64">
        <v>64.5</v>
      </c>
      <c r="W13" t="s">
        <v>84</v>
      </c>
    </row>
    <row r="14" spans="1:28" x14ac:dyDescent="0.25">
      <c r="D14" s="8">
        <v>10</v>
      </c>
      <c r="E14" s="9">
        <v>2</v>
      </c>
      <c r="F14" s="9">
        <v>2</v>
      </c>
      <c r="G14" s="9">
        <v>4</v>
      </c>
      <c r="H14" s="10">
        <v>2</v>
      </c>
      <c r="J14" s="8">
        <v>10</v>
      </c>
      <c r="K14" s="9">
        <v>2</v>
      </c>
      <c r="L14" s="9">
        <v>2</v>
      </c>
      <c r="M14" s="9">
        <v>4</v>
      </c>
      <c r="N14" s="10">
        <v>2</v>
      </c>
      <c r="P14" s="3" t="s">
        <v>88</v>
      </c>
      <c r="Q14" s="3">
        <v>92</v>
      </c>
      <c r="R14" s="64">
        <v>23</v>
      </c>
      <c r="S14" s="64">
        <v>26</v>
      </c>
      <c r="T14" s="64">
        <v>38</v>
      </c>
      <c r="U14" s="64">
        <v>5</v>
      </c>
      <c r="V14" s="64">
        <v>69</v>
      </c>
      <c r="W14" t="s">
        <v>84</v>
      </c>
    </row>
    <row r="15" spans="1:28" x14ac:dyDescent="0.25">
      <c r="D15" s="8">
        <v>11</v>
      </c>
      <c r="E15" s="9">
        <v>2</v>
      </c>
      <c r="F15" s="9">
        <v>3</v>
      </c>
      <c r="G15" s="9">
        <v>4</v>
      </c>
      <c r="H15" s="10">
        <v>2</v>
      </c>
      <c r="J15" s="8">
        <v>11</v>
      </c>
      <c r="K15" s="9">
        <v>2</v>
      </c>
      <c r="L15" s="9">
        <v>3</v>
      </c>
      <c r="M15" s="9">
        <v>4</v>
      </c>
      <c r="N15" s="10">
        <v>2</v>
      </c>
      <c r="P15" s="3" t="s">
        <v>82</v>
      </c>
      <c r="Q15" s="3" t="s">
        <v>82</v>
      </c>
      <c r="R15" s="3"/>
      <c r="S15" s="3"/>
      <c r="T15" s="3"/>
      <c r="U15" s="3"/>
      <c r="V15" s="3"/>
    </row>
    <row r="16" spans="1:28"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1"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511531-B769-4929-806F-2A05A4882D77}">
  <ds:schemaRefs>
    <ds:schemaRef ds:uri="http://purl.org/dc/term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54c9f48a-5cd9-41d9-b6c2-36466c55415e"/>
    <ds:schemaRef ds:uri="http://schemas.microsoft.com/office/infopath/2007/PartnerControls"/>
    <ds:schemaRef ds:uri="http://schemas.openxmlformats.org/package/2006/metadata/core-properties"/>
    <ds:schemaRef ds:uri="c8cd16cf-b28a-4d08-8e2d-9d89ab9eec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Travel Expense Claim</vt:lpstr>
      <vt:lpstr>Expense Breakdown</vt:lpstr>
      <vt:lpstr>Versions</vt:lpstr>
      <vt:lpstr>Detailed Instructions</vt:lpstr>
      <vt:lpstr>Data</vt:lpstr>
      <vt:lpstr>HighestRate23</vt:lpstr>
      <vt:lpstr>HighestRate24</vt:lpstr>
      <vt:lpstr>MileageRate</vt:lpstr>
      <vt:lpstr>newrate</vt:lpstr>
      <vt:lpstr>'Expense Breakdown'!Print_Area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subject/>
  <dc:creator>Webb, Caryn</dc:creator>
  <cp:keywords/>
  <dc:description/>
  <cp:lastModifiedBy>Mohiuddin, Saad</cp:lastModifiedBy>
  <cp:revision/>
  <dcterms:created xsi:type="dcterms:W3CDTF">2023-10-16T18:04:08Z</dcterms:created>
  <dcterms:modified xsi:type="dcterms:W3CDTF">2024-11-08T22:20:47Z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